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Рабочий\приберись!!!\со стола\программы отдела строительства\переселение\2023-2025\"/>
    </mc:Choice>
  </mc:AlternateContent>
  <bookViews>
    <workbookView xWindow="0" yWindow="0" windowWidth="28800" windowHeight="12330" activeTab="1"/>
  </bookViews>
  <sheets>
    <sheet name="Лист2" sheetId="2" r:id="rId1"/>
    <sheet name="разбивка  по этапам" sheetId="6" r:id="rId2"/>
    <sheet name="Лист3" sheetId="3" r:id="rId3"/>
  </sheets>
  <definedNames>
    <definedName name="_xlnm._FilterDatabase" localSheetId="1" hidden="1">'разбивка  по этапам'!$B$4:$B$44</definedName>
    <definedName name="_xlnm.Print_Titles" localSheetId="1">'разбивка  по этапам'!$6:$10</definedName>
  </definedNames>
  <calcPr calcId="162913"/>
</workbook>
</file>

<file path=xl/calcChain.xml><?xml version="1.0" encoding="utf-8"?>
<calcChain xmlns="http://schemas.openxmlformats.org/spreadsheetml/2006/main">
  <c r="M91" i="6" l="1"/>
  <c r="M89" i="6"/>
  <c r="M87" i="6"/>
  <c r="L91" i="6"/>
  <c r="L89" i="6"/>
  <c r="L87" i="6"/>
  <c r="M115" i="6"/>
  <c r="K89" i="6" l="1"/>
  <c r="K91" i="6"/>
  <c r="K87" i="6"/>
  <c r="E21" i="6" l="1"/>
  <c r="F21" i="6"/>
  <c r="G21" i="6"/>
  <c r="I21" i="6"/>
  <c r="J21" i="6"/>
  <c r="D21" i="6"/>
  <c r="E95" i="6" l="1"/>
  <c r="F95" i="6"/>
  <c r="G95" i="6"/>
  <c r="I95" i="6"/>
  <c r="J95" i="6"/>
  <c r="D95" i="6"/>
  <c r="E61" i="6" l="1"/>
  <c r="F61" i="6"/>
  <c r="G61" i="6"/>
  <c r="I61" i="6"/>
  <c r="J61" i="6"/>
  <c r="L61" i="6"/>
  <c r="M61" i="6"/>
  <c r="D61" i="6"/>
  <c r="E75" i="6"/>
  <c r="F75" i="6"/>
  <c r="G75" i="6"/>
  <c r="I75" i="6"/>
  <c r="J75" i="6"/>
  <c r="D75" i="6"/>
  <c r="E71" i="6"/>
  <c r="F71" i="6"/>
  <c r="G71" i="6"/>
  <c r="I71" i="6"/>
  <c r="J71" i="6"/>
  <c r="D71" i="6"/>
  <c r="E69" i="6"/>
  <c r="F69" i="6"/>
  <c r="G69" i="6"/>
  <c r="I69" i="6"/>
  <c r="J69" i="6"/>
  <c r="D69" i="6"/>
  <c r="E67" i="6"/>
  <c r="F67" i="6"/>
  <c r="G67" i="6"/>
  <c r="I67" i="6"/>
  <c r="J67" i="6"/>
  <c r="D67" i="6"/>
  <c r="H68" i="6"/>
  <c r="H67" i="6" s="1"/>
  <c r="E58" i="6"/>
  <c r="F58" i="6"/>
  <c r="G58" i="6"/>
  <c r="I58" i="6"/>
  <c r="J58" i="6"/>
  <c r="D58" i="6"/>
  <c r="D47" i="6"/>
  <c r="K61" i="6" l="1"/>
  <c r="E45" i="6" l="1"/>
  <c r="F45" i="6"/>
  <c r="G45" i="6"/>
  <c r="I45" i="6"/>
  <c r="J45" i="6"/>
  <c r="N45" i="6"/>
  <c r="Q94" i="6" l="1"/>
  <c r="H33" i="6" l="1"/>
  <c r="D38" i="6" l="1"/>
  <c r="H55" i="6" l="1"/>
  <c r="J54" i="6"/>
  <c r="J106" i="6" s="1"/>
  <c r="I54" i="6"/>
  <c r="I106" i="6" s="1"/>
  <c r="G54" i="6"/>
  <c r="G106" i="6" s="1"/>
  <c r="F54" i="6"/>
  <c r="F106" i="6" s="1"/>
  <c r="E54" i="6"/>
  <c r="E106" i="6" s="1"/>
  <c r="D54" i="6"/>
  <c r="D106" i="6" s="1"/>
  <c r="H40" i="6"/>
  <c r="H39" i="6"/>
  <c r="J38" i="6"/>
  <c r="H54" i="6" l="1"/>
  <c r="E41" i="6" l="1"/>
  <c r="F41" i="6"/>
  <c r="G41" i="6"/>
  <c r="I41" i="6"/>
  <c r="J41" i="6"/>
  <c r="D41" i="6"/>
  <c r="H41" i="6" l="1"/>
  <c r="J29" i="6"/>
  <c r="I29" i="6"/>
  <c r="G29" i="6"/>
  <c r="F29" i="6"/>
  <c r="E29" i="6"/>
  <c r="D29" i="6"/>
  <c r="H37" i="6"/>
  <c r="H35" i="6"/>
  <c r="H34" i="6"/>
  <c r="H32" i="6"/>
  <c r="H31" i="6"/>
  <c r="H30" i="6"/>
  <c r="H26" i="6"/>
  <c r="H25" i="6"/>
  <c r="H23" i="6"/>
  <c r="H22" i="6"/>
  <c r="H21" i="6" l="1"/>
  <c r="H29" i="6"/>
  <c r="H105" i="6"/>
  <c r="H104" i="6"/>
  <c r="M104" i="6" s="1"/>
  <c r="H103" i="6"/>
  <c r="M103" i="6" s="1"/>
  <c r="H102" i="6"/>
  <c r="M102" i="6" s="1"/>
  <c r="H101" i="6"/>
  <c r="M101" i="6" s="1"/>
  <c r="H100" i="6"/>
  <c r="M100" i="6" s="1"/>
  <c r="H99" i="6"/>
  <c r="M99" i="6" s="1"/>
  <c r="H70" i="6"/>
  <c r="M70" i="6" s="1"/>
  <c r="H98" i="6"/>
  <c r="M98" i="6" s="1"/>
  <c r="H97" i="6"/>
  <c r="M97" i="6" s="1"/>
  <c r="H96" i="6"/>
  <c r="M96" i="6" s="1"/>
  <c r="H94" i="6"/>
  <c r="M94" i="6" s="1"/>
  <c r="H72" i="6"/>
  <c r="H71" i="6" s="1"/>
  <c r="H93" i="6"/>
  <c r="M93" i="6" s="1"/>
  <c r="H85" i="6"/>
  <c r="M85" i="6" s="1"/>
  <c r="H84" i="6"/>
  <c r="M84" i="6" s="1"/>
  <c r="H82" i="6"/>
  <c r="M82" i="6" s="1"/>
  <c r="H81" i="6"/>
  <c r="M81" i="6" s="1"/>
  <c r="H79" i="6"/>
  <c r="M79" i="6" s="1"/>
  <c r="H77" i="6"/>
  <c r="M77" i="6" s="1"/>
  <c r="H76" i="6"/>
  <c r="M76" i="6" s="1"/>
  <c r="H74" i="6"/>
  <c r="H66" i="6"/>
  <c r="H64" i="6"/>
  <c r="H63" i="6"/>
  <c r="H62" i="6"/>
  <c r="H60" i="6"/>
  <c r="H59" i="6"/>
  <c r="M59" i="6" s="1"/>
  <c r="H57" i="6"/>
  <c r="H28" i="6"/>
  <c r="H53" i="6"/>
  <c r="M53" i="6" s="1"/>
  <c r="H48" i="6"/>
  <c r="H46" i="6"/>
  <c r="H17" i="6"/>
  <c r="H18" i="6"/>
  <c r="H19" i="6"/>
  <c r="H20" i="6"/>
  <c r="H16" i="6"/>
  <c r="H14" i="6"/>
  <c r="H13" i="6"/>
  <c r="O13" i="6"/>
  <c r="O14" i="6"/>
  <c r="D15" i="6"/>
  <c r="E15" i="6"/>
  <c r="F15" i="6"/>
  <c r="G15" i="6"/>
  <c r="I15" i="6"/>
  <c r="J15" i="6"/>
  <c r="O16" i="6"/>
  <c r="O17" i="6"/>
  <c r="O18" i="6"/>
  <c r="O19" i="6"/>
  <c r="O20" i="6"/>
  <c r="L105" i="6" l="1"/>
  <c r="M105" i="6"/>
  <c r="L100" i="6"/>
  <c r="K100" i="6" s="1"/>
  <c r="L104" i="6"/>
  <c r="K104" i="6" s="1"/>
  <c r="L98" i="6"/>
  <c r="K98" i="6" s="1"/>
  <c r="L101" i="6"/>
  <c r="K101" i="6" s="1"/>
  <c r="L102" i="6"/>
  <c r="K102" i="6" s="1"/>
  <c r="L99" i="6"/>
  <c r="K99" i="6" s="1"/>
  <c r="L103" i="6"/>
  <c r="K103" i="6" s="1"/>
  <c r="L97" i="6"/>
  <c r="K97" i="6" s="1"/>
  <c r="L96" i="6"/>
  <c r="K96" i="6" s="1"/>
  <c r="L94" i="6"/>
  <c r="K94" i="6" s="1"/>
  <c r="L93" i="6"/>
  <c r="K93" i="6" s="1"/>
  <c r="L85" i="6"/>
  <c r="K85" i="6" s="1"/>
  <c r="L84" i="6"/>
  <c r="K84" i="6" s="1"/>
  <c r="L82" i="6"/>
  <c r="K82" i="6" s="1"/>
  <c r="L81" i="6"/>
  <c r="K81" i="6" s="1"/>
  <c r="L79" i="6"/>
  <c r="K79" i="6" s="1"/>
  <c r="L77" i="6"/>
  <c r="K77" i="6" s="1"/>
  <c r="L76" i="6"/>
  <c r="K76" i="6" s="1"/>
  <c r="L70" i="6"/>
  <c r="M69" i="6"/>
  <c r="L59" i="6"/>
  <c r="M58" i="6"/>
  <c r="L53" i="6"/>
  <c r="K53" i="6" s="1"/>
  <c r="H95" i="6"/>
  <c r="H69" i="6"/>
  <c r="F43" i="6"/>
  <c r="F107" i="6" s="1"/>
  <c r="J43" i="6"/>
  <c r="J107" i="6" s="1"/>
  <c r="E43" i="6"/>
  <c r="E107" i="6" s="1"/>
  <c r="G43" i="6"/>
  <c r="G107" i="6" s="1"/>
  <c r="I43" i="6"/>
  <c r="I107" i="6" s="1"/>
  <c r="D43" i="6"/>
  <c r="D107" i="6" s="1"/>
  <c r="H61" i="6"/>
  <c r="H75" i="6"/>
  <c r="H58" i="6"/>
  <c r="K45" i="6"/>
  <c r="H45" i="6"/>
  <c r="H12" i="6"/>
  <c r="H15" i="6"/>
  <c r="H80" i="6"/>
  <c r="O15" i="6"/>
  <c r="K105" i="6" l="1"/>
  <c r="K92" i="6"/>
  <c r="K75" i="6"/>
  <c r="L69" i="6"/>
  <c r="K70" i="6"/>
  <c r="K69" i="6" s="1"/>
  <c r="L58" i="6"/>
  <c r="K59" i="6"/>
  <c r="K58" i="6" s="1"/>
  <c r="M75" i="6"/>
  <c r="L75" i="6"/>
  <c r="H106" i="6"/>
  <c r="Q101" i="6" s="1"/>
  <c r="H43" i="6"/>
  <c r="H107" i="6" l="1"/>
  <c r="K86" i="6" l="1"/>
  <c r="P86" i="6" s="1"/>
  <c r="K95" i="6"/>
  <c r="P95" i="6" s="1"/>
  <c r="M45" i="6"/>
  <c r="L45" i="6"/>
  <c r="K80" i="6"/>
  <c r="P80" i="6" s="1"/>
  <c r="L47" i="6"/>
  <c r="K47" i="6"/>
  <c r="K54" i="6"/>
  <c r="K78" i="6"/>
  <c r="Q25" i="6"/>
  <c r="K65" i="6"/>
  <c r="K88" i="6"/>
  <c r="P88" i="6" s="1"/>
  <c r="P92" i="6"/>
  <c r="K52" i="6"/>
  <c r="K83" i="6"/>
  <c r="P83" i="6" s="1"/>
  <c r="O105" i="6"/>
  <c r="O104" i="6"/>
  <c r="O103" i="6"/>
  <c r="O102" i="6"/>
  <c r="O101" i="6"/>
  <c r="O100" i="6"/>
  <c r="O99" i="6"/>
  <c r="O98" i="6"/>
  <c r="O97" i="6"/>
  <c r="O96" i="6"/>
  <c r="O94" i="6"/>
  <c r="O93" i="6"/>
  <c r="O89" i="6"/>
  <c r="O87" i="6"/>
  <c r="O85" i="6"/>
  <c r="O84" i="6"/>
  <c r="O82" i="6"/>
  <c r="O81" i="6"/>
  <c r="O79" i="6"/>
  <c r="O77" i="6"/>
  <c r="O76" i="6"/>
  <c r="O74" i="6"/>
  <c r="O66" i="6"/>
  <c r="O64" i="6"/>
  <c r="O63" i="6"/>
  <c r="O62" i="6"/>
  <c r="O60" i="6"/>
  <c r="O59" i="6"/>
  <c r="O57" i="6"/>
  <c r="O55" i="6"/>
  <c r="O53" i="6"/>
  <c r="O51" i="6"/>
  <c r="O50" i="6"/>
  <c r="O48" i="6"/>
  <c r="O46" i="6"/>
  <c r="M86" i="6" l="1"/>
  <c r="L86" i="6"/>
  <c r="K106" i="6"/>
  <c r="K107" i="6" s="1"/>
  <c r="K111" i="6" s="1"/>
  <c r="L95" i="6"/>
  <c r="L92" i="6"/>
  <c r="M80" i="6"/>
  <c r="M52" i="6"/>
  <c r="L52" i="6"/>
  <c r="M95" i="6"/>
  <c r="M83" i="6"/>
  <c r="L83" i="6"/>
  <c r="M47" i="6"/>
  <c r="M88" i="6"/>
  <c r="L88" i="6"/>
  <c r="L80" i="6"/>
  <c r="M65" i="6"/>
  <c r="L65" i="6"/>
  <c r="M78" i="6"/>
  <c r="L78" i="6"/>
  <c r="M54" i="6"/>
  <c r="L54" i="6"/>
  <c r="O106" i="6"/>
  <c r="L106" i="6" l="1"/>
  <c r="L107" i="6" s="1"/>
  <c r="L111" i="6" s="1"/>
  <c r="L113" i="6" s="1"/>
  <c r="M92" i="6"/>
  <c r="M106" i="6" s="1"/>
  <c r="M107" i="6" s="1"/>
  <c r="M111" i="6" s="1"/>
  <c r="M113" i="6" s="1"/>
  <c r="Q109" i="6"/>
  <c r="Q99" i="6"/>
  <c r="S99" i="6" s="1"/>
  <c r="O107" i="6"/>
  <c r="K113" i="6" l="1"/>
  <c r="S107" i="6"/>
</calcChain>
</file>

<file path=xl/sharedStrings.xml><?xml version="1.0" encoding="utf-8"?>
<sst xmlns="http://schemas.openxmlformats.org/spreadsheetml/2006/main" count="144" uniqueCount="121">
  <si>
    <t>№ п/п</t>
  </si>
  <si>
    <t>Количество расселяемых жилых
помещений</t>
  </si>
  <si>
    <t>Расселяемая площадь жилых
помещений</t>
  </si>
  <si>
    <t>в том числе</t>
  </si>
  <si>
    <t>частная
собственность</t>
  </si>
  <si>
    <t>муниципальная
собственность</t>
  </si>
  <si>
    <t>чел.</t>
  </si>
  <si>
    <t>кв.м</t>
  </si>
  <si>
    <t>ед.</t>
  </si>
  <si>
    <t>Число жителей планируемых
 к переселению</t>
  </si>
  <si>
    <t>Всего</t>
  </si>
  <si>
    <t>Адрес аварийного дома
МКД</t>
  </si>
  <si>
    <t>п. Межурки, ул. Лесная, д.5</t>
  </si>
  <si>
    <t>п. Межурки, ул. Лесная, д.7</t>
  </si>
  <si>
    <t>п. Межурки, ул. Лесная, д.16</t>
  </si>
  <si>
    <t>п. Межурки, ул. Набережная, д.3</t>
  </si>
  <si>
    <t>п. Межурки, ул. Набережная, д.8</t>
  </si>
  <si>
    <t>п. Межурки, ул. Новая, д.1</t>
  </si>
  <si>
    <t>п. Межурки, ул. Новая, д.8</t>
  </si>
  <si>
    <t>п. Межурки, ул. Новая, д.9</t>
  </si>
  <si>
    <t>п. Межурки, ул. Новая, д.10</t>
  </si>
  <si>
    <t>п. Межурки, ул. Рабочая, д.6</t>
  </si>
  <si>
    <t>п. Межурки, ул. Рабочая, д.7</t>
  </si>
  <si>
    <t>п. Межурки, ул. Школьная, д.2</t>
  </si>
  <si>
    <t>п. Межурки, ул. Школьная, д.5</t>
  </si>
  <si>
    <t>ст. Семигородняя, ул. Школьная, д.5</t>
  </si>
  <si>
    <t>ст. Семигородняя, ул. Комсомольская, д.23</t>
  </si>
  <si>
    <t>ст. Семигородняя, ул. Двиницкая, д.24</t>
  </si>
  <si>
    <t>ст. Семигородняя, ул.Стахановская, д.10</t>
  </si>
  <si>
    <t>ст. Семигородняя, ул.Стахановская,д.4</t>
  </si>
  <si>
    <t>ст. Семигородняя, ул.Архангельская,д.9</t>
  </si>
  <si>
    <t>ст. Семигородняя, ул.Двиницкая, д.41</t>
  </si>
  <si>
    <t>г. Харовск, ул.Энергетиков, д.23а</t>
  </si>
  <si>
    <t>г. Харовск, ул.Дом отдыха, д.7</t>
  </si>
  <si>
    <t>г. Харовск, ул. Октябрьская, д. 1</t>
  </si>
  <si>
    <t>г. Харовск, ул. Ворошилова, д. 31</t>
  </si>
  <si>
    <t>г. Харовск, ул. Сосновая, д. 7</t>
  </si>
  <si>
    <t>кв. № 2 (мун.) - 3 комнаты (44,9)</t>
  </si>
  <si>
    <t>кв. № 1 (мун.) - 3 комнаты (43,1)</t>
  </si>
  <si>
    <t>кв. № 1 (мун.) - 2 комнаты (40,6)</t>
  </si>
  <si>
    <t>кв. № 1 (мун.) - 2 комнаты (40,5)</t>
  </si>
  <si>
    <t>кв. № 1 (мун.) - 3 комнаты (43,9)</t>
  </si>
  <si>
    <t>кв. № 2 (мун.) - 3 комнаты (43,9)</t>
  </si>
  <si>
    <t>кв. № 1 (мун.) - 2 комнаты (39,2)</t>
  </si>
  <si>
    <t>кв. № 2 (мун.) - 2 комнаты (39,2)</t>
  </si>
  <si>
    <t>кв. № 2 (мун.) - 3 комнаты (43)</t>
  </si>
  <si>
    <t>кв. № 1 (мун.) - 2 комнаты (46,9)</t>
  </si>
  <si>
    <t>кв. № 1 (мун.) - 3 комнаты (45,2)</t>
  </si>
  <si>
    <t>кв. № 2 (мун.) - 3 комнаты (45,2)</t>
  </si>
  <si>
    <t>кв. № 1 (мун.) - 3 комнаты (44,3)</t>
  </si>
  <si>
    <t>кв. № 2 (мун.) - 2 комнаты (41,8)</t>
  </si>
  <si>
    <t>кв. № 2 (мун.) - 2 комнаты (39,1)</t>
  </si>
  <si>
    <t>кв. № 3 (мун.) - 2 комнаты (39,1)</t>
  </si>
  <si>
    <t>кв. № 4 (мун.) - 2 комнаты (37,5)</t>
  </si>
  <si>
    <t>кв. № 5 (мун.) - 1 комната (35)</t>
  </si>
  <si>
    <t>кв. № 1 (мун.) - 3 комнаты (48,2)</t>
  </si>
  <si>
    <t>кв. № 2 (мун.) - 3 комнаты (47,8)</t>
  </si>
  <si>
    <t>кв. № 2 (мун.) - 2 комнаты (30,8)</t>
  </si>
  <si>
    <t>кв. № 4 (мун.) - 2 комнаты (30,6)</t>
  </si>
  <si>
    <t>кв. № 1 (мун.) - 2 комнаты (41,7)</t>
  </si>
  <si>
    <t>кв. № 1 (мун.) - 2 комнаты (37,5)</t>
  </si>
  <si>
    <t>кв. № 2 (мун.) - 2 комнаты (37)</t>
  </si>
  <si>
    <t>кв. № 1 (мун.) - 3 комнаты (50,1)</t>
  </si>
  <si>
    <t>кв. № 4 (мун.) - 1 комната (19,9)</t>
  </si>
  <si>
    <t>кв. № 1 (мун.) - 2 комнаты (35,1)</t>
  </si>
  <si>
    <t>кв. № 1 (частная) - 1 комната (21,2)</t>
  </si>
  <si>
    <t>кв. № 2 (частная) - 1 комната (21,1)</t>
  </si>
  <si>
    <t>кв. № 3 (частная) - 2 комнаты (43,3)</t>
  </si>
  <si>
    <t>кв. № 5 (частная) - 1 комната (22,1)</t>
  </si>
  <si>
    <t>кв. № 6 (мун.) - 2 комнаты (43,9)</t>
  </si>
  <si>
    <t>кв. № 1 (частная) - 2 комнаты (38)</t>
  </si>
  <si>
    <t>кв. № 2 (мун.) - 3 комнаты (50,9)</t>
  </si>
  <si>
    <t>кв. № 3 (частная) - 2 комнаты (40,8)</t>
  </si>
  <si>
    <t>кв. № 4 (мун.) - 2 комнаты (39,5)</t>
  </si>
  <si>
    <t>кв. № 5 (частная) - 2 комнаты (37,9)</t>
  </si>
  <si>
    <t>кв. № 6 (мун.) - 2 комнаты (41,3)</t>
  </si>
  <si>
    <t>кв. № 7 (мун.) - 2 комнаты (40,5)</t>
  </si>
  <si>
    <t>кв. № 1 (частная) - 2 комнаты (34,2)</t>
  </si>
  <si>
    <t>кв. № 2 (мун.) - 1 комната (18,9)</t>
  </si>
  <si>
    <t>кв. № 1 (мун.) - 2 комнаты (30,3)</t>
  </si>
  <si>
    <t>кв. № 2 (частная) - 2 комнаты (33)</t>
  </si>
  <si>
    <t>кв. № 5 (частная) - 2 комнаты (28,5)</t>
  </si>
  <si>
    <t>кв. № 6 (частная) - 2 комнаты (35)</t>
  </si>
  <si>
    <t>кв. № 7 (мун.) - 5 комнат (63,7)</t>
  </si>
  <si>
    <t>кв. № 1 (частная) - 3 комнаты (69,4)</t>
  </si>
  <si>
    <t>кв. № 2 (частная) - 3 комнаты (64,7)</t>
  </si>
  <si>
    <t>кв. № 3 (частная) - 2 комнаты (46,6)</t>
  </si>
  <si>
    <t>кв. № 4 (мун.) - 3 комнаты (69,4)</t>
  </si>
  <si>
    <t>кв. № 5 (частная) - 3 комнаты (64,3)</t>
  </si>
  <si>
    <t>кв. № 6 (частная) - 2 комнаты (47,1)</t>
  </si>
  <si>
    <t>кв. № 7 (частная) - 2 комнаты (47,7)</t>
  </si>
  <si>
    <t>кв. № 8 (частная) - 3 комнаты (65)</t>
  </si>
  <si>
    <t>кв. № 10 (частная) - 2 комнаты (47,9)</t>
  </si>
  <si>
    <t>кв. № 11 (частная) - 3 комнаты (65)</t>
  </si>
  <si>
    <t>кв. № 12 (частная) - 3 комнаты (68,6)</t>
  </si>
  <si>
    <t>кв. № 3 (частная) - 2 комнаты (37,8)</t>
  </si>
  <si>
    <t>кв. № 8 (частная) - 2 комнаты (39,5)</t>
  </si>
  <si>
    <t>ИТОГО по программе:</t>
  </si>
  <si>
    <t>2 этап до 31.12.2021 г.</t>
  </si>
  <si>
    <t>Итого по 2 этапу:</t>
  </si>
  <si>
    <t>Источники финансирования программы</t>
  </si>
  <si>
    <t>за счет средств Фонда</t>
  </si>
  <si>
    <t>за счет средств бюджета Российской Федерации</t>
  </si>
  <si>
    <t>за счет средств местного бюджета</t>
  </si>
  <si>
    <t xml:space="preserve">План мероприятий по переселению граждан из аварийного жилищного фонда с объемом средств на реализацию Программы 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</si>
  <si>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района, на 2020 - 2025 годы" </t>
  </si>
  <si>
    <t>Приложение 3</t>
  </si>
  <si>
    <t>кв. № 3 (мун.) - 2 комнаты (30,8)</t>
  </si>
  <si>
    <t xml:space="preserve">  </t>
  </si>
  <si>
    <t>разлетова купили в 2021 году</t>
  </si>
  <si>
    <t>2021 год</t>
  </si>
  <si>
    <t>кв. № 3 (мун.) - 1 комната (19,9)</t>
  </si>
  <si>
    <t>Итого по 5  этапу (2023-2024):</t>
  </si>
  <si>
    <t xml:space="preserve"> </t>
  </si>
  <si>
    <t>ст.Семигородняя, ул.Строителей д.18</t>
  </si>
  <si>
    <t>кв. № 1 (частная) - 2 комнаты (41,1)</t>
  </si>
  <si>
    <t>Раселены</t>
  </si>
  <si>
    <t xml:space="preserve"> 5 этап до 01 декабря 2024 г.</t>
  </si>
  <si>
    <t>приобретено в 2022 г.</t>
  </si>
  <si>
    <t>Должно быть</t>
  </si>
  <si>
    <t>разница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</si>
</sst>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0000000000000_ ;\-#,##0.000000000000000\ "/>
    <numFmt numFmtId="167" formatCode="0.0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Times New Roman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2C2C2C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2" borderId="0" xfId="0" applyFont="1" applyFill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1" fillId="3" borderId="0" xfId="0" applyFont="1" applyFill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textRotation="90" wrapText="1"/>
    </xf>
    <xf numFmtId="0" fontId="9" fillId="2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2" fillId="0" borderId="2" xfId="0" applyFont="1" applyFill="1" applyBorder="1"/>
    <xf numFmtId="164" fontId="6" fillId="3" borderId="2" xfId="1" applyFont="1" applyFill="1" applyBorder="1"/>
    <xf numFmtId="164" fontId="6" fillId="2" borderId="2" xfId="1" applyFont="1" applyFill="1" applyBorder="1"/>
    <xf numFmtId="0" fontId="6" fillId="3" borderId="2" xfId="0" applyFont="1" applyFill="1" applyBorder="1" applyAlignment="1">
      <alignment horizontal="center"/>
    </xf>
    <xf numFmtId="0" fontId="11" fillId="0" borderId="2" xfId="0" applyFont="1" applyFill="1" applyBorder="1"/>
    <xf numFmtId="164" fontId="9" fillId="0" borderId="2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 applyProtection="1">
      <alignment horizontal="center" vertical="center" textRotation="90" wrapText="1"/>
    </xf>
    <xf numFmtId="165" fontId="6" fillId="3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/>
    </xf>
    <xf numFmtId="165" fontId="1" fillId="0" borderId="0" xfId="0" applyNumberFormat="1" applyFont="1" applyFill="1"/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/>
    </xf>
    <xf numFmtId="164" fontId="1" fillId="0" borderId="0" xfId="1" applyFont="1" applyFill="1"/>
    <xf numFmtId="0" fontId="6" fillId="3" borderId="1" xfId="0" applyFont="1" applyFill="1" applyBorder="1" applyAlignment="1">
      <alignment horizontal="center" vertical="top" wrapText="1"/>
    </xf>
    <xf numFmtId="165" fontId="6" fillId="3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6" fillId="2" borderId="0" xfId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wrapText="1"/>
    </xf>
    <xf numFmtId="164" fontId="6" fillId="2" borderId="0" xfId="1" applyNumberFormat="1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4" fontId="1" fillId="2" borderId="0" xfId="0" applyNumberFormat="1" applyFont="1" applyFill="1"/>
    <xf numFmtId="4" fontId="1" fillId="0" borderId="0" xfId="0" applyNumberFormat="1" applyFont="1" applyFill="1"/>
    <xf numFmtId="165" fontId="1" fillId="2" borderId="0" xfId="0" applyNumberFormat="1" applyFont="1" applyFill="1"/>
    <xf numFmtId="4" fontId="2" fillId="0" borderId="0" xfId="0" applyNumberFormat="1" applyFont="1" applyFill="1"/>
    <xf numFmtId="0" fontId="6" fillId="0" borderId="1" xfId="0" applyFont="1" applyFill="1" applyBorder="1" applyAlignment="1">
      <alignment horizontal="center" wrapText="1"/>
    </xf>
    <xf numFmtId="43" fontId="1" fillId="0" borderId="0" xfId="0" applyNumberFormat="1" applyFont="1" applyFill="1"/>
    <xf numFmtId="166" fontId="1" fillId="0" borderId="0" xfId="0" applyNumberFormat="1" applyFont="1" applyFill="1"/>
    <xf numFmtId="167" fontId="1" fillId="0" borderId="0" xfId="0" applyNumberFormat="1" applyFont="1" applyFill="1"/>
    <xf numFmtId="43" fontId="2" fillId="0" borderId="0" xfId="0" applyNumberFormat="1" applyFont="1" applyFill="1"/>
    <xf numFmtId="0" fontId="6" fillId="4" borderId="1" xfId="0" applyFont="1" applyFill="1" applyBorder="1" applyAlignment="1">
      <alignment wrapText="1"/>
    </xf>
    <xf numFmtId="4" fontId="5" fillId="3" borderId="1" xfId="0" applyNumberFormat="1" applyFont="1" applyFill="1" applyBorder="1" applyAlignment="1">
      <alignment horizontal="center"/>
    </xf>
    <xf numFmtId="4" fontId="6" fillId="2" borderId="1" xfId="1" applyNumberFormat="1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/>
    </xf>
    <xf numFmtId="4" fontId="6" fillId="3" borderId="1" xfId="1" applyNumberFormat="1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top"/>
    </xf>
    <xf numFmtId="4" fontId="6" fillId="3" borderId="1" xfId="1" applyNumberFormat="1" applyFont="1" applyFill="1" applyBorder="1" applyAlignment="1">
      <alignment horizontal="center" vertical="top"/>
    </xf>
    <xf numFmtId="164" fontId="6" fillId="0" borderId="2" xfId="1" applyFont="1" applyFill="1" applyBorder="1"/>
    <xf numFmtId="4" fontId="6" fillId="0" borderId="1" xfId="1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center"/>
    </xf>
    <xf numFmtId="4" fontId="5" fillId="3" borderId="1" xfId="1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14" fillId="2" borderId="0" xfId="0" applyFont="1" applyFill="1"/>
    <xf numFmtId="2" fontId="14" fillId="2" borderId="0" xfId="0" applyNumberFormat="1" applyFont="1" applyFill="1"/>
    <xf numFmtId="4" fontId="14" fillId="2" borderId="0" xfId="0" applyNumberFormat="1" applyFont="1" applyFill="1"/>
    <xf numFmtId="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4" fontId="6" fillId="0" borderId="2" xfId="1" applyFont="1" applyFill="1" applyBorder="1" applyAlignment="1">
      <alignment horizontal="center"/>
    </xf>
    <xf numFmtId="164" fontId="6" fillId="0" borderId="3" xfId="1" applyFont="1" applyFill="1" applyBorder="1" applyAlignment="1">
      <alignment horizontal="center"/>
    </xf>
    <xf numFmtId="164" fontId="6" fillId="0" borderId="6" xfId="1" applyFont="1" applyFill="1" applyBorder="1" applyAlignment="1">
      <alignment horizontal="center"/>
    </xf>
    <xf numFmtId="4" fontId="6" fillId="2" borderId="2" xfId="1" applyNumberFormat="1" applyFont="1" applyFill="1" applyBorder="1" applyAlignment="1">
      <alignment horizontal="center"/>
    </xf>
    <xf numFmtId="4" fontId="6" fillId="2" borderId="3" xfId="1" applyNumberFormat="1" applyFont="1" applyFill="1" applyBorder="1" applyAlignment="1">
      <alignment horizontal="center"/>
    </xf>
    <xf numFmtId="4" fontId="6" fillId="2" borderId="6" xfId="1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7" fillId="0" borderId="0" xfId="0" applyFont="1" applyAlignment="1"/>
    <xf numFmtId="0" fontId="4" fillId="0" borderId="1" xfId="0" applyNumberFormat="1" applyFont="1" applyFill="1" applyBorder="1" applyAlignment="1" applyProtection="1">
      <alignment horizontal="center" textRotation="90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 applyProtection="1">
      <alignment horizontal="center" vertical="center" textRotation="2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4" xfId="0" applyNumberFormat="1" applyFont="1" applyFill="1" applyBorder="1" applyAlignment="1" applyProtection="1">
      <alignment horizontal="center" textRotation="90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/>
    <xf numFmtId="164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textRotation="90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47"/>
  <sheetViews>
    <sheetView tabSelected="1" zoomScale="75" zoomScaleNormal="75" zoomScaleSheetLayoutView="100" workbookViewId="0">
      <pane ySplit="9" topLeftCell="A100" activePane="bottomLeft" state="frozen"/>
      <selection pane="bottomLeft" activeCell="B1" sqref="B1:O107"/>
    </sheetView>
  </sheetViews>
  <sheetFormatPr defaultColWidth="9.140625" defaultRowHeight="12.75" x14ac:dyDescent="0.2"/>
  <cols>
    <col min="1" max="1" width="13.140625" style="7" customWidth="1"/>
    <col min="2" max="2" width="4.140625" style="2" customWidth="1"/>
    <col min="3" max="3" width="42.7109375" style="2" customWidth="1"/>
    <col min="4" max="4" width="14" style="1" customWidth="1"/>
    <col min="5" max="7" width="9.7109375" style="1" customWidth="1"/>
    <col min="8" max="8" width="12.42578125" style="1" bestFit="1" customWidth="1"/>
    <col min="9" max="9" width="11.28515625" style="1" bestFit="1" customWidth="1"/>
    <col min="10" max="10" width="12.42578125" style="1" bestFit="1" customWidth="1"/>
    <col min="11" max="11" width="20.5703125" style="1" customWidth="1"/>
    <col min="12" max="12" width="23.28515625" style="1" customWidth="1"/>
    <col min="13" max="13" width="20.140625" style="1" customWidth="1"/>
    <col min="14" max="14" width="18.7109375" style="5" customWidth="1"/>
    <col min="15" max="15" width="19.28515625" style="3" hidden="1" customWidth="1"/>
    <col min="16" max="16" width="15.42578125" style="3" bestFit="1" customWidth="1"/>
    <col min="17" max="17" width="27" style="3" customWidth="1"/>
    <col min="18" max="18" width="11.28515625" style="3" customWidth="1"/>
    <col min="19" max="19" width="20.5703125" style="3" customWidth="1"/>
    <col min="20" max="20" width="14.28515625" style="3" bestFit="1" customWidth="1"/>
    <col min="21" max="24" width="9.140625" style="3"/>
    <col min="25" max="25" width="15" style="3" customWidth="1"/>
    <col min="26" max="26" width="16.7109375" style="3" customWidth="1"/>
    <col min="27" max="16384" width="9.140625" style="3"/>
  </cols>
  <sheetData>
    <row r="1" spans="1:15" ht="15.75" x14ac:dyDescent="0.25">
      <c r="L1" s="133" t="s">
        <v>106</v>
      </c>
      <c r="M1" s="133"/>
      <c r="N1" s="133"/>
    </row>
    <row r="2" spans="1:15" ht="52.5" customHeight="1" x14ac:dyDescent="0.2">
      <c r="L2" s="132" t="s">
        <v>105</v>
      </c>
      <c r="M2" s="132"/>
      <c r="N2" s="132"/>
    </row>
    <row r="4" spans="1:15" s="4" customFormat="1" ht="28.5" customHeight="1" x14ac:dyDescent="0.2">
      <c r="A4" s="52"/>
      <c r="B4" s="134" t="s">
        <v>104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</row>
    <row r="5" spans="1:15" s="4" customFormat="1" ht="18.75" x14ac:dyDescent="0.2">
      <c r="A5" s="52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5" s="4" customFormat="1" ht="132" customHeight="1" x14ac:dyDescent="0.25">
      <c r="A6" s="52"/>
      <c r="B6" s="116" t="s">
        <v>0</v>
      </c>
      <c r="C6" s="116" t="s">
        <v>11</v>
      </c>
      <c r="D6" s="118" t="s">
        <v>9</v>
      </c>
      <c r="E6" s="119" t="s">
        <v>1</v>
      </c>
      <c r="F6" s="120"/>
      <c r="G6" s="120"/>
      <c r="H6" s="119" t="s">
        <v>2</v>
      </c>
      <c r="I6" s="120"/>
      <c r="J6" s="120"/>
      <c r="K6" s="119" t="s">
        <v>100</v>
      </c>
      <c r="L6" s="121"/>
      <c r="M6" s="121"/>
      <c r="N6" s="121"/>
    </row>
    <row r="7" spans="1:15" s="4" customFormat="1" ht="12.75" customHeight="1" x14ac:dyDescent="0.2">
      <c r="A7" s="52"/>
      <c r="B7" s="117"/>
      <c r="C7" s="117"/>
      <c r="D7" s="108"/>
      <c r="E7" s="107" t="s">
        <v>10</v>
      </c>
      <c r="F7" s="109" t="s">
        <v>3</v>
      </c>
      <c r="G7" s="110"/>
      <c r="H7" s="107" t="s">
        <v>10</v>
      </c>
      <c r="I7" s="109" t="s">
        <v>3</v>
      </c>
      <c r="J7" s="110"/>
      <c r="K7" s="131" t="s">
        <v>10</v>
      </c>
      <c r="L7" s="115" t="s">
        <v>3</v>
      </c>
      <c r="M7" s="115"/>
      <c r="N7" s="115"/>
      <c r="O7" s="22"/>
    </row>
    <row r="8" spans="1:15" s="4" customFormat="1" ht="104.25" customHeight="1" x14ac:dyDescent="0.2">
      <c r="A8" s="52"/>
      <c r="B8" s="117"/>
      <c r="C8" s="117"/>
      <c r="D8" s="108"/>
      <c r="E8" s="108"/>
      <c r="F8" s="33" t="s">
        <v>4</v>
      </c>
      <c r="G8" s="33" t="s">
        <v>5</v>
      </c>
      <c r="H8" s="108"/>
      <c r="I8" s="33" t="s">
        <v>4</v>
      </c>
      <c r="J8" s="33" t="s">
        <v>5</v>
      </c>
      <c r="K8" s="108"/>
      <c r="L8" s="43" t="s">
        <v>101</v>
      </c>
      <c r="M8" s="43" t="s">
        <v>102</v>
      </c>
      <c r="N8" s="43" t="s">
        <v>103</v>
      </c>
      <c r="O8" s="37"/>
    </row>
    <row r="9" spans="1:15" s="4" customFormat="1" ht="23.25" customHeight="1" x14ac:dyDescent="0.2">
      <c r="A9" s="52"/>
      <c r="B9" s="117"/>
      <c r="C9" s="117"/>
      <c r="D9" s="32" t="s">
        <v>6</v>
      </c>
      <c r="E9" s="32" t="s">
        <v>8</v>
      </c>
      <c r="F9" s="32" t="s">
        <v>8</v>
      </c>
      <c r="G9" s="32" t="s">
        <v>8</v>
      </c>
      <c r="H9" s="32" t="s">
        <v>7</v>
      </c>
      <c r="I9" s="32" t="s">
        <v>7</v>
      </c>
      <c r="J9" s="32" t="s">
        <v>7</v>
      </c>
      <c r="K9" s="32" t="s">
        <v>7</v>
      </c>
      <c r="L9" s="32" t="s">
        <v>7</v>
      </c>
      <c r="M9" s="32" t="s">
        <v>7</v>
      </c>
      <c r="N9" s="32" t="s">
        <v>7</v>
      </c>
      <c r="O9" s="37"/>
    </row>
    <row r="10" spans="1:15" s="4" customFormat="1" ht="14.25" x14ac:dyDescent="0.2">
      <c r="A10" s="52"/>
      <c r="B10" s="8">
        <v>1</v>
      </c>
      <c r="C10" s="8">
        <v>2</v>
      </c>
      <c r="D10" s="9">
        <v>5</v>
      </c>
      <c r="E10" s="9">
        <v>7</v>
      </c>
      <c r="F10" s="9">
        <v>8</v>
      </c>
      <c r="G10" s="9">
        <v>9</v>
      </c>
      <c r="H10" s="9">
        <v>10</v>
      </c>
      <c r="I10" s="9">
        <v>11</v>
      </c>
      <c r="J10" s="10">
        <v>12</v>
      </c>
      <c r="K10" s="10">
        <v>16</v>
      </c>
      <c r="L10" s="10">
        <v>17</v>
      </c>
      <c r="M10" s="10">
        <v>18</v>
      </c>
      <c r="N10" s="10">
        <v>19</v>
      </c>
      <c r="O10" s="37"/>
    </row>
    <row r="11" spans="1:15" s="4" customFormat="1" ht="14.25" x14ac:dyDescent="0.2">
      <c r="A11" s="52"/>
      <c r="B11" s="114" t="s">
        <v>98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</row>
    <row r="12" spans="1:15" s="4" customFormat="1" ht="15" x14ac:dyDescent="0.25">
      <c r="A12" s="52"/>
      <c r="B12" s="23">
        <v>1</v>
      </c>
      <c r="C12" s="24" t="s">
        <v>18</v>
      </c>
      <c r="D12" s="28">
        <v>5</v>
      </c>
      <c r="E12" s="25">
        <v>2</v>
      </c>
      <c r="F12" s="25">
        <v>0</v>
      </c>
      <c r="G12" s="25">
        <v>2</v>
      </c>
      <c r="H12" s="25">
        <f>H13+H14</f>
        <v>90.4</v>
      </c>
      <c r="I12" s="25">
        <v>0</v>
      </c>
      <c r="J12" s="25">
        <v>90.4</v>
      </c>
      <c r="K12" s="122" t="s">
        <v>116</v>
      </c>
      <c r="L12" s="123"/>
      <c r="M12" s="123"/>
      <c r="N12" s="124"/>
      <c r="O12" s="38"/>
    </row>
    <row r="13" spans="1:15" s="4" customFormat="1" ht="15" x14ac:dyDescent="0.25">
      <c r="A13" s="52"/>
      <c r="B13" s="11"/>
      <c r="C13" s="12" t="s">
        <v>47</v>
      </c>
      <c r="D13" s="13">
        <v>3</v>
      </c>
      <c r="E13" s="13">
        <v>1</v>
      </c>
      <c r="F13" s="13"/>
      <c r="G13" s="13">
        <v>1</v>
      </c>
      <c r="H13" s="13">
        <f>I13+J13</f>
        <v>45.2</v>
      </c>
      <c r="I13" s="13"/>
      <c r="J13" s="13">
        <v>45.2</v>
      </c>
      <c r="K13" s="125"/>
      <c r="L13" s="126"/>
      <c r="M13" s="126"/>
      <c r="N13" s="127"/>
      <c r="O13" s="39" t="e">
        <f>#REF!*35375</f>
        <v>#REF!</v>
      </c>
    </row>
    <row r="14" spans="1:15" s="4" customFormat="1" ht="15" x14ac:dyDescent="0.25">
      <c r="A14" s="52"/>
      <c r="B14" s="11"/>
      <c r="C14" s="12" t="s">
        <v>48</v>
      </c>
      <c r="D14" s="13">
        <v>2</v>
      </c>
      <c r="E14" s="13">
        <v>1</v>
      </c>
      <c r="F14" s="13"/>
      <c r="G14" s="13">
        <v>1</v>
      </c>
      <c r="H14" s="13">
        <f>I14+J14</f>
        <v>45.2</v>
      </c>
      <c r="I14" s="13"/>
      <c r="J14" s="13">
        <v>45.2</v>
      </c>
      <c r="K14" s="125"/>
      <c r="L14" s="126"/>
      <c r="M14" s="126"/>
      <c r="N14" s="127"/>
      <c r="O14" s="39" t="e">
        <f>#REF!*35375</f>
        <v>#REF!</v>
      </c>
    </row>
    <row r="15" spans="1:15" s="4" customFormat="1" ht="15" x14ac:dyDescent="0.25">
      <c r="A15" s="52"/>
      <c r="B15" s="23">
        <v>2</v>
      </c>
      <c r="C15" s="24" t="s">
        <v>32</v>
      </c>
      <c r="D15" s="28">
        <f>D16+D17+D18+D19+D20</f>
        <v>8</v>
      </c>
      <c r="E15" s="25">
        <f t="shared" ref="E15:O15" si="0">E16+E17+E18+E19+E20</f>
        <v>5</v>
      </c>
      <c r="F15" s="25">
        <f t="shared" si="0"/>
        <v>4</v>
      </c>
      <c r="G15" s="25">
        <f t="shared" si="0"/>
        <v>1</v>
      </c>
      <c r="H15" s="25">
        <f>H16+H17+H18+H19+H20</f>
        <v>151.6</v>
      </c>
      <c r="I15" s="25">
        <f t="shared" si="0"/>
        <v>107.69999999999999</v>
      </c>
      <c r="J15" s="25">
        <f t="shared" si="0"/>
        <v>43.9</v>
      </c>
      <c r="K15" s="125"/>
      <c r="L15" s="126"/>
      <c r="M15" s="126"/>
      <c r="N15" s="127"/>
      <c r="O15" s="40" t="e">
        <f t="shared" si="0"/>
        <v>#REF!</v>
      </c>
    </row>
    <row r="16" spans="1:15" s="4" customFormat="1" ht="15" x14ac:dyDescent="0.25">
      <c r="A16" s="52"/>
      <c r="B16" s="11"/>
      <c r="C16" s="16" t="s">
        <v>65</v>
      </c>
      <c r="D16" s="17">
        <v>1</v>
      </c>
      <c r="E16" s="17">
        <v>1</v>
      </c>
      <c r="F16" s="17">
        <v>1</v>
      </c>
      <c r="G16" s="17"/>
      <c r="H16" s="13">
        <f>I16+J16</f>
        <v>21.2</v>
      </c>
      <c r="I16" s="17">
        <v>21.2</v>
      </c>
      <c r="J16" s="17"/>
      <c r="K16" s="125"/>
      <c r="L16" s="126"/>
      <c r="M16" s="126"/>
      <c r="N16" s="127"/>
      <c r="O16" s="39" t="e">
        <f>#REF!*35375</f>
        <v>#REF!</v>
      </c>
    </row>
    <row r="17" spans="1:17" s="4" customFormat="1" ht="15" x14ac:dyDescent="0.25">
      <c r="A17" s="52"/>
      <c r="B17" s="11"/>
      <c r="C17" s="16" t="s">
        <v>66</v>
      </c>
      <c r="D17" s="17">
        <v>2</v>
      </c>
      <c r="E17" s="17">
        <v>1</v>
      </c>
      <c r="F17" s="17">
        <v>1</v>
      </c>
      <c r="G17" s="17"/>
      <c r="H17" s="13">
        <f t="shared" ref="H17:H20" si="1">I17+J17</f>
        <v>21.1</v>
      </c>
      <c r="I17" s="17">
        <v>21.1</v>
      </c>
      <c r="J17" s="17"/>
      <c r="K17" s="125"/>
      <c r="L17" s="126"/>
      <c r="M17" s="126"/>
      <c r="N17" s="127"/>
      <c r="O17" s="39" t="e">
        <f>#REF!*35375</f>
        <v>#REF!</v>
      </c>
    </row>
    <row r="18" spans="1:17" s="4" customFormat="1" ht="15" x14ac:dyDescent="0.25">
      <c r="A18" s="52"/>
      <c r="B18" s="11"/>
      <c r="C18" s="16" t="s">
        <v>67</v>
      </c>
      <c r="D18" s="17">
        <v>3</v>
      </c>
      <c r="E18" s="17">
        <v>1</v>
      </c>
      <c r="F18" s="17">
        <v>1</v>
      </c>
      <c r="G18" s="17"/>
      <c r="H18" s="13">
        <f t="shared" si="1"/>
        <v>43.3</v>
      </c>
      <c r="I18" s="17">
        <v>43.3</v>
      </c>
      <c r="J18" s="17"/>
      <c r="K18" s="125"/>
      <c r="L18" s="126"/>
      <c r="M18" s="126"/>
      <c r="N18" s="127"/>
      <c r="O18" s="39" t="e">
        <f>#REF!*35375</f>
        <v>#REF!</v>
      </c>
    </row>
    <row r="19" spans="1:17" s="4" customFormat="1" ht="15" x14ac:dyDescent="0.25">
      <c r="A19" s="52"/>
      <c r="B19" s="11"/>
      <c r="C19" s="16" t="s">
        <v>68</v>
      </c>
      <c r="D19" s="17">
        <v>1</v>
      </c>
      <c r="E19" s="17">
        <v>1</v>
      </c>
      <c r="F19" s="17">
        <v>1</v>
      </c>
      <c r="G19" s="17"/>
      <c r="H19" s="13">
        <f t="shared" si="1"/>
        <v>22.1</v>
      </c>
      <c r="I19" s="17">
        <v>22.1</v>
      </c>
      <c r="J19" s="17"/>
      <c r="K19" s="125"/>
      <c r="L19" s="126"/>
      <c r="M19" s="126"/>
      <c r="N19" s="127"/>
      <c r="O19" s="39" t="e">
        <f>#REF!*35375</f>
        <v>#REF!</v>
      </c>
      <c r="Q19" s="4" t="s">
        <v>109</v>
      </c>
    </row>
    <row r="20" spans="1:17" s="4" customFormat="1" ht="15" x14ac:dyDescent="0.25">
      <c r="A20" s="52"/>
      <c r="B20" s="11"/>
      <c r="C20" s="12" t="s">
        <v>69</v>
      </c>
      <c r="D20" s="13">
        <v>1</v>
      </c>
      <c r="E20" s="13">
        <v>1</v>
      </c>
      <c r="F20" s="13"/>
      <c r="G20" s="13">
        <v>1</v>
      </c>
      <c r="H20" s="13">
        <f t="shared" si="1"/>
        <v>43.9</v>
      </c>
      <c r="I20" s="13"/>
      <c r="J20" s="13">
        <v>43.9</v>
      </c>
      <c r="K20" s="125"/>
      <c r="L20" s="126"/>
      <c r="M20" s="126"/>
      <c r="N20" s="127"/>
      <c r="O20" s="39" t="e">
        <f>#REF!*35375</f>
        <v>#REF!</v>
      </c>
    </row>
    <row r="21" spans="1:17" s="4" customFormat="1" ht="15" x14ac:dyDescent="0.25">
      <c r="A21" s="52"/>
      <c r="B21" s="23">
        <v>3</v>
      </c>
      <c r="C21" s="24" t="s">
        <v>35</v>
      </c>
      <c r="D21" s="28">
        <f>D22+D23+D24+D25+D26</f>
        <v>13</v>
      </c>
      <c r="E21" s="28">
        <f t="shared" ref="E21:J21" si="2">E22+E23+E24+E25+E26</f>
        <v>5</v>
      </c>
      <c r="F21" s="28">
        <f t="shared" si="2"/>
        <v>3</v>
      </c>
      <c r="G21" s="28">
        <f t="shared" si="2"/>
        <v>2</v>
      </c>
      <c r="H21" s="28">
        <f t="shared" si="2"/>
        <v>157.6</v>
      </c>
      <c r="I21" s="28">
        <f t="shared" si="2"/>
        <v>96.5</v>
      </c>
      <c r="J21" s="28">
        <f t="shared" si="2"/>
        <v>61.1</v>
      </c>
      <c r="K21" s="125"/>
      <c r="L21" s="126"/>
      <c r="M21" s="126"/>
      <c r="N21" s="127"/>
      <c r="O21" s="39"/>
    </row>
    <row r="22" spans="1:17" s="4" customFormat="1" ht="15" x14ac:dyDescent="0.25">
      <c r="A22" s="52"/>
      <c r="B22" s="71"/>
      <c r="C22" s="16" t="s">
        <v>79</v>
      </c>
      <c r="D22" s="17">
        <v>2</v>
      </c>
      <c r="E22" s="17">
        <v>1</v>
      </c>
      <c r="F22" s="17"/>
      <c r="G22" s="17">
        <v>1</v>
      </c>
      <c r="H22" s="47">
        <f>I22+J22</f>
        <v>30.3</v>
      </c>
      <c r="I22" s="17"/>
      <c r="J22" s="17">
        <v>30.3</v>
      </c>
      <c r="K22" s="125"/>
      <c r="L22" s="126"/>
      <c r="M22" s="126"/>
      <c r="N22" s="127"/>
      <c r="O22" s="39"/>
    </row>
    <row r="23" spans="1:17" s="4" customFormat="1" ht="15" x14ac:dyDescent="0.25">
      <c r="A23" s="52"/>
      <c r="B23" s="71"/>
      <c r="C23" s="16" t="s">
        <v>80</v>
      </c>
      <c r="D23" s="17">
        <v>1</v>
      </c>
      <c r="E23" s="17">
        <v>1</v>
      </c>
      <c r="F23" s="17">
        <v>1</v>
      </c>
      <c r="G23" s="17"/>
      <c r="H23" s="47">
        <f>I23+J23</f>
        <v>33</v>
      </c>
      <c r="I23" s="47">
        <v>33</v>
      </c>
      <c r="J23" s="17"/>
      <c r="K23" s="125"/>
      <c r="L23" s="126"/>
      <c r="M23" s="126"/>
      <c r="N23" s="127"/>
      <c r="O23" s="39"/>
    </row>
    <row r="24" spans="1:17" s="4" customFormat="1" ht="15" x14ac:dyDescent="0.25">
      <c r="A24" s="52"/>
      <c r="B24" s="71"/>
      <c r="C24" s="16" t="s">
        <v>107</v>
      </c>
      <c r="D24" s="17">
        <v>4</v>
      </c>
      <c r="E24" s="17">
        <v>1</v>
      </c>
      <c r="F24" s="17"/>
      <c r="G24" s="17">
        <v>1</v>
      </c>
      <c r="H24" s="47">
        <v>30.8</v>
      </c>
      <c r="I24" s="47"/>
      <c r="J24" s="17">
        <v>30.8</v>
      </c>
      <c r="K24" s="125"/>
      <c r="L24" s="126"/>
      <c r="M24" s="126"/>
      <c r="N24" s="127"/>
      <c r="O24" s="39"/>
      <c r="Q24" s="4" t="s">
        <v>110</v>
      </c>
    </row>
    <row r="25" spans="1:17" s="4" customFormat="1" ht="15" x14ac:dyDescent="0.25">
      <c r="A25" s="52"/>
      <c r="B25" s="71"/>
      <c r="C25" s="16" t="s">
        <v>81</v>
      </c>
      <c r="D25" s="17">
        <v>1</v>
      </c>
      <c r="E25" s="17">
        <v>1</v>
      </c>
      <c r="F25" s="17">
        <v>1</v>
      </c>
      <c r="G25" s="17"/>
      <c r="H25" s="47">
        <f>I25+J25</f>
        <v>28.5</v>
      </c>
      <c r="I25" s="17">
        <v>28.5</v>
      </c>
      <c r="J25" s="17"/>
      <c r="K25" s="125"/>
      <c r="L25" s="126"/>
      <c r="M25" s="126"/>
      <c r="N25" s="127"/>
      <c r="O25" s="39"/>
      <c r="Q25" s="75" t="e">
        <f>K43-K12-K16-K17-K18-K20</f>
        <v>#VALUE!</v>
      </c>
    </row>
    <row r="26" spans="1:17" s="4" customFormat="1" ht="15" x14ac:dyDescent="0.25">
      <c r="A26" s="52"/>
      <c r="B26" s="71"/>
      <c r="C26" s="16" t="s">
        <v>82</v>
      </c>
      <c r="D26" s="17">
        <v>5</v>
      </c>
      <c r="E26" s="17">
        <v>1</v>
      </c>
      <c r="F26" s="17">
        <v>1</v>
      </c>
      <c r="G26" s="17"/>
      <c r="H26" s="47">
        <f>I26+J26</f>
        <v>35</v>
      </c>
      <c r="I26" s="47">
        <v>35</v>
      </c>
      <c r="J26" s="17"/>
      <c r="K26" s="125"/>
      <c r="L26" s="126"/>
      <c r="M26" s="126"/>
      <c r="N26" s="127"/>
      <c r="O26" s="39"/>
    </row>
    <row r="27" spans="1:17" s="4" customFormat="1" ht="15" x14ac:dyDescent="0.25">
      <c r="A27" s="52"/>
      <c r="B27" s="23">
        <v>4</v>
      </c>
      <c r="C27" s="24" t="s">
        <v>17</v>
      </c>
      <c r="D27" s="28">
        <v>4</v>
      </c>
      <c r="E27" s="25">
        <v>1</v>
      </c>
      <c r="F27" s="25">
        <v>0</v>
      </c>
      <c r="G27" s="25">
        <v>1</v>
      </c>
      <c r="H27" s="25">
        <v>46.9</v>
      </c>
      <c r="I27" s="25">
        <v>0</v>
      </c>
      <c r="J27" s="25">
        <v>46.9</v>
      </c>
      <c r="K27" s="125"/>
      <c r="L27" s="126"/>
      <c r="M27" s="126"/>
      <c r="N27" s="127"/>
      <c r="O27" s="39"/>
    </row>
    <row r="28" spans="1:17" s="4" customFormat="1" ht="15" x14ac:dyDescent="0.25">
      <c r="B28" s="11"/>
      <c r="C28" s="16" t="s">
        <v>46</v>
      </c>
      <c r="D28" s="13">
        <v>4</v>
      </c>
      <c r="E28" s="13">
        <v>1</v>
      </c>
      <c r="F28" s="13"/>
      <c r="G28" s="13">
        <v>1</v>
      </c>
      <c r="H28" s="13">
        <f>I28+J28</f>
        <v>46.9</v>
      </c>
      <c r="I28" s="13"/>
      <c r="J28" s="13">
        <v>46.9</v>
      </c>
      <c r="K28" s="125"/>
      <c r="L28" s="126"/>
      <c r="M28" s="126"/>
      <c r="N28" s="127"/>
      <c r="O28" s="83"/>
    </row>
    <row r="29" spans="1:17" s="4" customFormat="1" ht="15" x14ac:dyDescent="0.25">
      <c r="A29" s="52"/>
      <c r="B29" s="23">
        <v>5</v>
      </c>
      <c r="C29" s="24" t="s">
        <v>33</v>
      </c>
      <c r="D29" s="28">
        <f t="shared" ref="D29:J29" si="3">D30+D31+D32+D33+D34+D35+D36+D37</f>
        <v>10</v>
      </c>
      <c r="E29" s="25">
        <f t="shared" si="3"/>
        <v>8</v>
      </c>
      <c r="F29" s="25">
        <f t="shared" si="3"/>
        <v>4</v>
      </c>
      <c r="G29" s="25">
        <f t="shared" si="3"/>
        <v>4</v>
      </c>
      <c r="H29" s="25">
        <f t="shared" si="3"/>
        <v>338.09999999999997</v>
      </c>
      <c r="I29" s="25">
        <f t="shared" si="3"/>
        <v>156.19999999999999</v>
      </c>
      <c r="J29" s="25">
        <f t="shared" si="3"/>
        <v>181.89999999999998</v>
      </c>
      <c r="K29" s="125"/>
      <c r="L29" s="126"/>
      <c r="M29" s="126"/>
      <c r="N29" s="127"/>
      <c r="O29" s="39"/>
      <c r="Q29" s="4" t="s">
        <v>113</v>
      </c>
    </row>
    <row r="30" spans="1:17" s="4" customFormat="1" ht="15" x14ac:dyDescent="0.25">
      <c r="A30" s="52"/>
      <c r="B30" s="11"/>
      <c r="C30" s="12" t="s">
        <v>70</v>
      </c>
      <c r="D30" s="13">
        <v>1</v>
      </c>
      <c r="E30" s="13">
        <v>1</v>
      </c>
      <c r="F30" s="13">
        <v>1</v>
      </c>
      <c r="G30" s="13"/>
      <c r="H30" s="45">
        <f t="shared" ref="H30:H37" si="4">I30+J30</f>
        <v>38</v>
      </c>
      <c r="I30" s="45">
        <v>38</v>
      </c>
      <c r="J30" s="13"/>
      <c r="K30" s="125"/>
      <c r="L30" s="126"/>
      <c r="M30" s="126"/>
      <c r="N30" s="127"/>
      <c r="O30" s="39"/>
    </row>
    <row r="31" spans="1:17" s="4" customFormat="1" ht="15" x14ac:dyDescent="0.25">
      <c r="A31" s="52"/>
      <c r="B31" s="11"/>
      <c r="C31" s="12" t="s">
        <v>71</v>
      </c>
      <c r="D31" s="13">
        <v>2</v>
      </c>
      <c r="E31" s="13">
        <v>1</v>
      </c>
      <c r="F31" s="13"/>
      <c r="G31" s="13">
        <v>1</v>
      </c>
      <c r="H31" s="45">
        <f t="shared" si="4"/>
        <v>50.9</v>
      </c>
      <c r="I31" s="13"/>
      <c r="J31" s="13">
        <v>50.9</v>
      </c>
      <c r="K31" s="125"/>
      <c r="L31" s="126"/>
      <c r="M31" s="126"/>
      <c r="N31" s="127"/>
      <c r="O31" s="39"/>
    </row>
    <row r="32" spans="1:17" s="4" customFormat="1" ht="15" x14ac:dyDescent="0.25">
      <c r="A32" s="52"/>
      <c r="B32" s="11"/>
      <c r="C32" s="12" t="s">
        <v>72</v>
      </c>
      <c r="D32" s="13">
        <v>1</v>
      </c>
      <c r="E32" s="13">
        <v>1</v>
      </c>
      <c r="F32" s="13">
        <v>1</v>
      </c>
      <c r="G32" s="13"/>
      <c r="H32" s="45">
        <f t="shared" si="4"/>
        <v>40.799999999999997</v>
      </c>
      <c r="I32" s="13">
        <v>40.799999999999997</v>
      </c>
      <c r="J32" s="13"/>
      <c r="K32" s="125"/>
      <c r="L32" s="126"/>
      <c r="M32" s="126"/>
      <c r="N32" s="127"/>
      <c r="O32" s="39"/>
    </row>
    <row r="33" spans="1:56" s="4" customFormat="1" ht="15" x14ac:dyDescent="0.25">
      <c r="A33" s="52"/>
      <c r="B33" s="11"/>
      <c r="C33" s="12" t="s">
        <v>73</v>
      </c>
      <c r="D33" s="13">
        <v>2</v>
      </c>
      <c r="E33" s="13">
        <v>1</v>
      </c>
      <c r="F33" s="13"/>
      <c r="G33" s="13">
        <v>1</v>
      </c>
      <c r="H33" s="45">
        <f t="shared" si="4"/>
        <v>39.5</v>
      </c>
      <c r="I33" s="13"/>
      <c r="J33" s="13">
        <v>39.5</v>
      </c>
      <c r="K33" s="125"/>
      <c r="L33" s="126"/>
      <c r="M33" s="126"/>
      <c r="N33" s="127"/>
      <c r="O33" s="39"/>
    </row>
    <row r="34" spans="1:56" s="4" customFormat="1" ht="15" x14ac:dyDescent="0.25">
      <c r="A34" s="52"/>
      <c r="B34" s="11"/>
      <c r="C34" s="12" t="s">
        <v>74</v>
      </c>
      <c r="D34" s="13">
        <v>1</v>
      </c>
      <c r="E34" s="13">
        <v>1</v>
      </c>
      <c r="F34" s="13">
        <v>1</v>
      </c>
      <c r="G34" s="13"/>
      <c r="H34" s="45">
        <f t="shared" si="4"/>
        <v>37.9</v>
      </c>
      <c r="I34" s="13">
        <v>37.9</v>
      </c>
      <c r="J34" s="13"/>
      <c r="K34" s="125"/>
      <c r="L34" s="126"/>
      <c r="M34" s="126"/>
      <c r="N34" s="127"/>
      <c r="O34" s="39"/>
    </row>
    <row r="35" spans="1:56" s="4" customFormat="1" ht="15" x14ac:dyDescent="0.25">
      <c r="A35" s="52"/>
      <c r="B35" s="11"/>
      <c r="C35" s="12" t="s">
        <v>75</v>
      </c>
      <c r="D35" s="13">
        <v>1</v>
      </c>
      <c r="E35" s="13">
        <v>1</v>
      </c>
      <c r="F35" s="13"/>
      <c r="G35" s="13">
        <v>1</v>
      </c>
      <c r="H35" s="45">
        <f t="shared" si="4"/>
        <v>41.3</v>
      </c>
      <c r="I35" s="13"/>
      <c r="J35" s="13">
        <v>41.3</v>
      </c>
      <c r="K35" s="125"/>
      <c r="L35" s="126"/>
      <c r="M35" s="126"/>
      <c r="N35" s="127"/>
      <c r="O35" s="39"/>
    </row>
    <row r="36" spans="1:56" s="4" customFormat="1" ht="15" x14ac:dyDescent="0.25">
      <c r="A36" s="52"/>
      <c r="B36" s="11"/>
      <c r="C36" s="12" t="s">
        <v>76</v>
      </c>
      <c r="D36" s="13">
        <v>1</v>
      </c>
      <c r="E36" s="13">
        <v>1</v>
      </c>
      <c r="F36" s="13"/>
      <c r="G36" s="13">
        <v>1</v>
      </c>
      <c r="H36" s="45">
        <v>50.2</v>
      </c>
      <c r="I36" s="13"/>
      <c r="J36" s="13">
        <v>50.2</v>
      </c>
      <c r="K36" s="125"/>
      <c r="L36" s="126"/>
      <c r="M36" s="126"/>
      <c r="N36" s="127"/>
      <c r="O36" s="39"/>
    </row>
    <row r="37" spans="1:56" s="4" customFormat="1" ht="15" x14ac:dyDescent="0.25">
      <c r="A37" s="52"/>
      <c r="B37" s="11"/>
      <c r="C37" s="12" t="s">
        <v>96</v>
      </c>
      <c r="D37" s="13">
        <v>1</v>
      </c>
      <c r="E37" s="13">
        <v>1</v>
      </c>
      <c r="F37" s="13">
        <v>1</v>
      </c>
      <c r="G37" s="13"/>
      <c r="H37" s="45">
        <f t="shared" si="4"/>
        <v>39.5</v>
      </c>
      <c r="I37" s="13">
        <v>39.5</v>
      </c>
      <c r="J37" s="13"/>
      <c r="K37" s="125"/>
      <c r="L37" s="126"/>
      <c r="M37" s="126"/>
      <c r="N37" s="127"/>
      <c r="O37" s="39"/>
    </row>
    <row r="38" spans="1:56" s="4" customFormat="1" ht="15" x14ac:dyDescent="0.25">
      <c r="A38" s="52"/>
      <c r="B38" s="23">
        <v>6</v>
      </c>
      <c r="C38" s="24" t="s">
        <v>16</v>
      </c>
      <c r="D38" s="28">
        <f>D39+D40</f>
        <v>5</v>
      </c>
      <c r="E38" s="25">
        <v>2</v>
      </c>
      <c r="F38" s="25">
        <v>0</v>
      </c>
      <c r="G38" s="25">
        <v>2</v>
      </c>
      <c r="H38" s="25">
        <v>87.8</v>
      </c>
      <c r="I38" s="25">
        <v>0</v>
      </c>
      <c r="J38" s="25">
        <f>J39+J40</f>
        <v>87.8</v>
      </c>
      <c r="K38" s="125"/>
      <c r="L38" s="126"/>
      <c r="M38" s="126"/>
      <c r="N38" s="127"/>
      <c r="O38" s="39"/>
      <c r="Q38" s="59"/>
      <c r="R38" s="60"/>
      <c r="S38" s="61"/>
      <c r="T38" s="61"/>
      <c r="U38" s="61"/>
      <c r="V38" s="61"/>
      <c r="W38" s="61"/>
      <c r="X38" s="61"/>
      <c r="Y38" s="62"/>
      <c r="Z38" s="62"/>
      <c r="AA38" s="62"/>
      <c r="AB38" s="63"/>
    </row>
    <row r="39" spans="1:56" s="4" customFormat="1" ht="15" x14ac:dyDescent="0.25">
      <c r="A39" s="52"/>
      <c r="B39" s="11"/>
      <c r="C39" s="12" t="s">
        <v>41</v>
      </c>
      <c r="D39" s="13">
        <v>2</v>
      </c>
      <c r="E39" s="13"/>
      <c r="F39" s="13"/>
      <c r="G39" s="13">
        <v>1</v>
      </c>
      <c r="H39" s="13">
        <f>I39+J39</f>
        <v>43.9</v>
      </c>
      <c r="I39" s="13"/>
      <c r="J39" s="13">
        <v>43.9</v>
      </c>
      <c r="K39" s="125"/>
      <c r="L39" s="126"/>
      <c r="M39" s="126"/>
      <c r="N39" s="127"/>
      <c r="O39" s="39"/>
      <c r="Q39" s="64"/>
      <c r="R39" s="61"/>
      <c r="S39" s="61"/>
      <c r="T39" s="61"/>
      <c r="U39" s="61"/>
      <c r="V39" s="61"/>
      <c r="W39" s="61"/>
      <c r="X39" s="61"/>
      <c r="Y39" s="62"/>
      <c r="Z39" s="65"/>
      <c r="AA39" s="65"/>
      <c r="AB39" s="63"/>
    </row>
    <row r="40" spans="1:56" s="4" customFormat="1" ht="15" x14ac:dyDescent="0.25">
      <c r="A40" s="52"/>
      <c r="B40" s="11"/>
      <c r="C40" s="12" t="s">
        <v>42</v>
      </c>
      <c r="D40" s="13">
        <v>3</v>
      </c>
      <c r="E40" s="13"/>
      <c r="F40" s="13"/>
      <c r="G40" s="13">
        <v>1</v>
      </c>
      <c r="H40" s="13">
        <f>I40+J40</f>
        <v>43.9</v>
      </c>
      <c r="I40" s="13"/>
      <c r="J40" s="13">
        <v>43.9</v>
      </c>
      <c r="K40" s="125"/>
      <c r="L40" s="126"/>
      <c r="M40" s="126"/>
      <c r="N40" s="127"/>
      <c r="O40" s="39"/>
      <c r="P40" s="70">
        <v>1552962</v>
      </c>
    </row>
    <row r="41" spans="1:56" s="4" customFormat="1" ht="15" x14ac:dyDescent="0.25">
      <c r="A41" s="52"/>
      <c r="B41" s="23">
        <v>7</v>
      </c>
      <c r="C41" s="24" t="s">
        <v>22</v>
      </c>
      <c r="D41" s="28">
        <f>D42</f>
        <v>1</v>
      </c>
      <c r="E41" s="25">
        <f t="shared" ref="E41:J41" si="5">E42</f>
        <v>1</v>
      </c>
      <c r="F41" s="25">
        <f t="shared" si="5"/>
        <v>0</v>
      </c>
      <c r="G41" s="25">
        <f t="shared" si="5"/>
        <v>1</v>
      </c>
      <c r="H41" s="44">
        <f t="shared" si="5"/>
        <v>43.2</v>
      </c>
      <c r="I41" s="25">
        <f t="shared" si="5"/>
        <v>0</v>
      </c>
      <c r="J41" s="44">
        <f t="shared" si="5"/>
        <v>43.2</v>
      </c>
      <c r="K41" s="125"/>
      <c r="L41" s="126"/>
      <c r="M41" s="126"/>
      <c r="N41" s="127"/>
      <c r="O41" s="39"/>
    </row>
    <row r="42" spans="1:56" s="4" customFormat="1" ht="15" x14ac:dyDescent="0.25">
      <c r="A42" s="52"/>
      <c r="B42" s="11"/>
      <c r="C42" s="12" t="s">
        <v>45</v>
      </c>
      <c r="D42" s="13">
        <v>1</v>
      </c>
      <c r="E42" s="13">
        <v>1</v>
      </c>
      <c r="F42" s="13"/>
      <c r="G42" s="13">
        <v>1</v>
      </c>
      <c r="H42" s="45">
        <v>43.2</v>
      </c>
      <c r="I42" s="13"/>
      <c r="J42" s="45">
        <v>43.2</v>
      </c>
      <c r="K42" s="125"/>
      <c r="L42" s="126"/>
      <c r="M42" s="126"/>
      <c r="N42" s="127"/>
      <c r="O42" s="39"/>
    </row>
    <row r="43" spans="1:56" s="4" customFormat="1" ht="15.75" x14ac:dyDescent="0.25">
      <c r="A43" s="52"/>
      <c r="B43" s="8"/>
      <c r="C43" s="50" t="s">
        <v>99</v>
      </c>
      <c r="D43" s="36">
        <f>D12+D15+D21+D29+D38+D41+D27</f>
        <v>46</v>
      </c>
      <c r="E43" s="36">
        <f t="shared" ref="E43:J43" si="6">E12+E15+E21+E29+E38+E41+E27</f>
        <v>24</v>
      </c>
      <c r="F43" s="36">
        <f t="shared" si="6"/>
        <v>11</v>
      </c>
      <c r="G43" s="36">
        <f t="shared" si="6"/>
        <v>13</v>
      </c>
      <c r="H43" s="36">
        <f t="shared" si="6"/>
        <v>915.6</v>
      </c>
      <c r="I43" s="36">
        <f t="shared" si="6"/>
        <v>360.4</v>
      </c>
      <c r="J43" s="36">
        <f t="shared" si="6"/>
        <v>555.19999999999993</v>
      </c>
      <c r="K43" s="128"/>
      <c r="L43" s="129"/>
      <c r="M43" s="129"/>
      <c r="N43" s="130"/>
      <c r="O43" s="41"/>
      <c r="Q43" s="58"/>
    </row>
    <row r="44" spans="1:56" s="4" customFormat="1" ht="20.25" customHeight="1" x14ac:dyDescent="0.2">
      <c r="A44" s="52"/>
      <c r="B44" s="111" t="s">
        <v>117</v>
      </c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3"/>
    </row>
    <row r="45" spans="1:56" ht="15" x14ac:dyDescent="0.25">
      <c r="A45" s="3" t="s">
        <v>108</v>
      </c>
      <c r="B45" s="23">
        <v>1</v>
      </c>
      <c r="C45" s="24" t="s">
        <v>12</v>
      </c>
      <c r="D45" s="28">
        <v>1</v>
      </c>
      <c r="E45" s="28">
        <f t="shared" ref="E45:N45" si="7">E46</f>
        <v>1</v>
      </c>
      <c r="F45" s="28">
        <f t="shared" si="7"/>
        <v>0</v>
      </c>
      <c r="G45" s="28">
        <f t="shared" si="7"/>
        <v>1</v>
      </c>
      <c r="H45" s="28">
        <f t="shared" si="7"/>
        <v>44.9</v>
      </c>
      <c r="I45" s="28">
        <f t="shared" si="7"/>
        <v>0</v>
      </c>
      <c r="J45" s="28">
        <f t="shared" si="7"/>
        <v>44.9</v>
      </c>
      <c r="K45" s="77">
        <f t="shared" si="7"/>
        <v>1736805</v>
      </c>
      <c r="L45" s="77">
        <f t="shared" si="7"/>
        <v>1588968.95</v>
      </c>
      <c r="M45" s="77">
        <f t="shared" si="7"/>
        <v>147836.04999999999</v>
      </c>
      <c r="N45" s="28">
        <f t="shared" si="7"/>
        <v>0</v>
      </c>
      <c r="O45" s="83"/>
    </row>
    <row r="46" spans="1:56" ht="15" x14ac:dyDescent="0.25">
      <c r="A46" s="3"/>
      <c r="B46" s="71"/>
      <c r="C46" s="76" t="s">
        <v>37</v>
      </c>
      <c r="D46" s="17">
        <v>1</v>
      </c>
      <c r="E46" s="17">
        <v>1</v>
      </c>
      <c r="F46" s="17"/>
      <c r="G46" s="17">
        <v>1</v>
      </c>
      <c r="H46" s="17">
        <f>I46+J46</f>
        <v>44.9</v>
      </c>
      <c r="I46" s="17"/>
      <c r="J46" s="17">
        <v>44.9</v>
      </c>
      <c r="K46" s="84">
        <v>1736805</v>
      </c>
      <c r="L46" s="84">
        <v>1588968.95</v>
      </c>
      <c r="M46" s="84">
        <v>147836.04999999999</v>
      </c>
      <c r="N46" s="18"/>
      <c r="O46" s="83" t="e">
        <f>#REF!*35375</f>
        <v>#REF!</v>
      </c>
    </row>
    <row r="47" spans="1:56" s="27" customFormat="1" ht="15" x14ac:dyDescent="0.25">
      <c r="A47" s="7"/>
      <c r="B47" s="23">
        <v>2</v>
      </c>
      <c r="C47" s="24" t="s">
        <v>13</v>
      </c>
      <c r="D47" s="28">
        <f>D48</f>
        <v>1</v>
      </c>
      <c r="E47" s="25">
        <v>1</v>
      </c>
      <c r="F47" s="25">
        <v>0</v>
      </c>
      <c r="G47" s="25">
        <v>1</v>
      </c>
      <c r="H47" s="25">
        <v>43.1</v>
      </c>
      <c r="I47" s="25">
        <v>0</v>
      </c>
      <c r="J47" s="25">
        <v>43.1</v>
      </c>
      <c r="K47" s="79">
        <f>K48</f>
        <v>2850000</v>
      </c>
      <c r="L47" s="80">
        <f t="shared" ref="L47:M47" si="8">L48</f>
        <v>1651108.82</v>
      </c>
      <c r="M47" s="79">
        <f t="shared" si="8"/>
        <v>1198891.18</v>
      </c>
      <c r="N47" s="26"/>
      <c r="O47" s="38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</row>
    <row r="48" spans="1:56" ht="15" x14ac:dyDescent="0.25">
      <c r="B48" s="11"/>
      <c r="C48" s="76" t="s">
        <v>38</v>
      </c>
      <c r="D48" s="13">
        <v>1</v>
      </c>
      <c r="E48" s="13">
        <v>1</v>
      </c>
      <c r="F48" s="13"/>
      <c r="G48" s="13">
        <v>1</v>
      </c>
      <c r="H48" s="13">
        <f>I48+J48</f>
        <v>43.1</v>
      </c>
      <c r="I48" s="13"/>
      <c r="J48" s="13">
        <v>43.1</v>
      </c>
      <c r="K48" s="78">
        <v>2850000</v>
      </c>
      <c r="L48" s="78">
        <v>1651108.82</v>
      </c>
      <c r="M48" s="78">
        <v>1198891.18</v>
      </c>
      <c r="N48" s="14"/>
      <c r="O48" s="39" t="e">
        <f>#REF!*35375</f>
        <v>#REF!</v>
      </c>
    </row>
    <row r="49" spans="1:56" s="27" customFormat="1" ht="15" x14ac:dyDescent="0.25">
      <c r="A49" s="7"/>
      <c r="B49" s="23">
        <v>3</v>
      </c>
      <c r="C49" s="24" t="s">
        <v>14</v>
      </c>
      <c r="D49" s="25">
        <v>2</v>
      </c>
      <c r="E49" s="25">
        <v>2</v>
      </c>
      <c r="F49" s="25">
        <v>0</v>
      </c>
      <c r="G49" s="25">
        <v>2</v>
      </c>
      <c r="H49" s="44">
        <v>60.5</v>
      </c>
      <c r="I49" s="25">
        <v>0</v>
      </c>
      <c r="J49" s="44">
        <v>60.5</v>
      </c>
      <c r="K49" s="80"/>
      <c r="L49" s="80"/>
      <c r="M49" s="80"/>
      <c r="N49" s="26"/>
      <c r="O49" s="38"/>
      <c r="P49" s="3"/>
      <c r="Q49" s="49"/>
      <c r="R49" s="3"/>
      <c r="S49" s="3"/>
      <c r="T49" s="3"/>
      <c r="U49" s="3"/>
      <c r="V49" s="3"/>
      <c r="W49" s="3"/>
      <c r="X49" s="3"/>
      <c r="Y49" s="68"/>
      <c r="Z49" s="68"/>
      <c r="AA49" s="68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</row>
    <row r="50" spans="1:56" s="7" customFormat="1" ht="15" x14ac:dyDescent="0.25">
      <c r="B50" s="11"/>
      <c r="C50" s="76" t="s">
        <v>39</v>
      </c>
      <c r="D50" s="17">
        <v>1</v>
      </c>
      <c r="E50" s="17">
        <v>1</v>
      </c>
      <c r="F50" s="17"/>
      <c r="G50" s="17">
        <v>1</v>
      </c>
      <c r="H50" s="17">
        <v>40.6</v>
      </c>
      <c r="I50" s="17"/>
      <c r="J50" s="17">
        <v>40.6</v>
      </c>
      <c r="K50" s="101" t="s">
        <v>118</v>
      </c>
      <c r="L50" s="102"/>
      <c r="M50" s="102"/>
      <c r="N50" s="103"/>
      <c r="O50" s="39" t="e">
        <f>#REF!*35375</f>
        <v>#REF!</v>
      </c>
      <c r="Y50" s="67"/>
      <c r="Z50" s="67"/>
      <c r="AA50" s="67"/>
    </row>
    <row r="51" spans="1:56" s="7" customFormat="1" ht="15" x14ac:dyDescent="0.25">
      <c r="B51" s="11"/>
      <c r="C51" s="76" t="s">
        <v>111</v>
      </c>
      <c r="D51" s="17">
        <v>1</v>
      </c>
      <c r="E51" s="17">
        <v>1</v>
      </c>
      <c r="F51" s="17"/>
      <c r="G51" s="17">
        <v>1</v>
      </c>
      <c r="H51" s="47">
        <v>19.899999999999999</v>
      </c>
      <c r="I51" s="17"/>
      <c r="J51" s="17">
        <v>19.899999999999999</v>
      </c>
      <c r="K51" s="101" t="s">
        <v>118</v>
      </c>
      <c r="L51" s="102"/>
      <c r="M51" s="102"/>
      <c r="N51" s="103"/>
      <c r="O51" s="39" t="e">
        <f>#REF!*35375</f>
        <v>#REF!</v>
      </c>
      <c r="R51" s="7" t="s">
        <v>108</v>
      </c>
      <c r="Y51" s="67"/>
      <c r="Z51" s="67"/>
      <c r="AA51" s="67"/>
    </row>
    <row r="52" spans="1:56" s="27" customFormat="1" ht="15" x14ac:dyDescent="0.25">
      <c r="A52" s="7"/>
      <c r="B52" s="23">
        <v>4</v>
      </c>
      <c r="C52" s="24" t="s">
        <v>15</v>
      </c>
      <c r="D52" s="28">
        <v>3</v>
      </c>
      <c r="E52" s="25">
        <v>1</v>
      </c>
      <c r="F52" s="25">
        <v>0</v>
      </c>
      <c r="G52" s="25">
        <v>1</v>
      </c>
      <c r="H52" s="25">
        <v>40.5</v>
      </c>
      <c r="I52" s="25">
        <v>0</v>
      </c>
      <c r="J52" s="25">
        <v>40.5</v>
      </c>
      <c r="K52" s="79">
        <f>K53</f>
        <v>4996357.4250000007</v>
      </c>
      <c r="L52" s="80">
        <f t="shared" ref="L52:M52" si="9">L53</f>
        <v>1466594.9100000001</v>
      </c>
      <c r="M52" s="79">
        <f t="shared" si="9"/>
        <v>3529762.5150000001</v>
      </c>
      <c r="N52" s="26"/>
      <c r="O52" s="38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</row>
    <row r="53" spans="1:56" ht="15" x14ac:dyDescent="0.25">
      <c r="B53" s="11"/>
      <c r="C53" s="76" t="s">
        <v>40</v>
      </c>
      <c r="D53" s="13">
        <v>3</v>
      </c>
      <c r="E53" s="13">
        <v>1</v>
      </c>
      <c r="F53" s="13"/>
      <c r="G53" s="13">
        <v>1</v>
      </c>
      <c r="H53" s="13">
        <f>I53+J53</f>
        <v>40.5</v>
      </c>
      <c r="I53" s="13"/>
      <c r="J53" s="13">
        <v>40.5</v>
      </c>
      <c r="K53" s="78">
        <f>L53+M53</f>
        <v>4996357.4250000007</v>
      </c>
      <c r="L53" s="78">
        <f>36212.22*H53</f>
        <v>1466594.9100000001</v>
      </c>
      <c r="M53" s="78">
        <f>H53*87154.63</f>
        <v>3529762.5150000001</v>
      </c>
      <c r="N53" s="14"/>
      <c r="O53" s="39" t="e">
        <f>#REF!*35375</f>
        <v>#REF!</v>
      </c>
    </row>
    <row r="54" spans="1:56" s="27" customFormat="1" ht="15" x14ac:dyDescent="0.25">
      <c r="A54" s="7"/>
      <c r="B54" s="23">
        <v>5</v>
      </c>
      <c r="C54" s="24" t="s">
        <v>19</v>
      </c>
      <c r="D54" s="28">
        <f>D55</f>
        <v>1</v>
      </c>
      <c r="E54" s="25">
        <f t="shared" ref="E54:M54" si="10">E55</f>
        <v>1</v>
      </c>
      <c r="F54" s="25">
        <f t="shared" si="10"/>
        <v>0</v>
      </c>
      <c r="G54" s="25">
        <f t="shared" si="10"/>
        <v>1</v>
      </c>
      <c r="H54" s="25">
        <f t="shared" si="10"/>
        <v>44.3</v>
      </c>
      <c r="I54" s="25">
        <f t="shared" si="10"/>
        <v>0</v>
      </c>
      <c r="J54" s="25">
        <f t="shared" si="10"/>
        <v>44.3</v>
      </c>
      <c r="K54" s="80">
        <f t="shared" si="10"/>
        <v>2480000</v>
      </c>
      <c r="L54" s="80">
        <f t="shared" si="10"/>
        <v>1697079.37</v>
      </c>
      <c r="M54" s="80">
        <f t="shared" si="10"/>
        <v>782920.63</v>
      </c>
      <c r="N54" s="26"/>
      <c r="O54" s="38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</row>
    <row r="55" spans="1:56" ht="15" customHeight="1" x14ac:dyDescent="0.25">
      <c r="B55" s="11"/>
      <c r="C55" s="76" t="s">
        <v>49</v>
      </c>
      <c r="D55" s="13">
        <v>1</v>
      </c>
      <c r="E55" s="13">
        <v>1</v>
      </c>
      <c r="F55" s="13"/>
      <c r="G55" s="13">
        <v>1</v>
      </c>
      <c r="H55" s="13">
        <f>I55+J55</f>
        <v>44.3</v>
      </c>
      <c r="I55" s="13"/>
      <c r="J55" s="13">
        <v>44.3</v>
      </c>
      <c r="K55" s="78">
        <v>2480000</v>
      </c>
      <c r="L55" s="78">
        <v>1697079.37</v>
      </c>
      <c r="M55" s="78">
        <v>782920.63</v>
      </c>
      <c r="N55" s="14"/>
      <c r="O55" s="39" t="e">
        <f>#REF!*35375</f>
        <v>#REF!</v>
      </c>
    </row>
    <row r="56" spans="1:56" s="27" customFormat="1" ht="15" customHeight="1" x14ac:dyDescent="0.25">
      <c r="A56" s="7"/>
      <c r="B56" s="23">
        <v>6</v>
      </c>
      <c r="C56" s="24" t="s">
        <v>20</v>
      </c>
      <c r="D56" s="28">
        <v>1</v>
      </c>
      <c r="E56" s="25">
        <v>1</v>
      </c>
      <c r="F56" s="25">
        <v>0</v>
      </c>
      <c r="G56" s="25">
        <v>1</v>
      </c>
      <c r="H56" s="25">
        <v>41.8</v>
      </c>
      <c r="I56" s="25">
        <v>0</v>
      </c>
      <c r="J56" s="25">
        <v>41.8</v>
      </c>
      <c r="K56" s="79"/>
      <c r="L56" s="79"/>
      <c r="M56" s="79"/>
      <c r="N56" s="26"/>
      <c r="O56" s="38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</row>
    <row r="57" spans="1:56" ht="15.75" customHeight="1" x14ac:dyDescent="0.25">
      <c r="B57" s="11"/>
      <c r="C57" s="76" t="s">
        <v>50</v>
      </c>
      <c r="D57" s="13">
        <v>1</v>
      </c>
      <c r="E57" s="13">
        <v>1</v>
      </c>
      <c r="F57" s="13"/>
      <c r="G57" s="13">
        <v>1</v>
      </c>
      <c r="H57" s="13">
        <f>I57+J57</f>
        <v>41.8</v>
      </c>
      <c r="I57" s="13"/>
      <c r="J57" s="13">
        <v>41.8</v>
      </c>
      <c r="K57" s="101" t="s">
        <v>118</v>
      </c>
      <c r="L57" s="102"/>
      <c r="M57" s="102"/>
      <c r="N57" s="103"/>
      <c r="O57" s="39" t="e">
        <f>#REF!*35375</f>
        <v>#REF!</v>
      </c>
    </row>
    <row r="58" spans="1:56" s="27" customFormat="1" ht="14.25" customHeight="1" x14ac:dyDescent="0.25">
      <c r="A58" s="7"/>
      <c r="B58" s="23">
        <v>7</v>
      </c>
      <c r="C58" s="24" t="s">
        <v>21</v>
      </c>
      <c r="D58" s="85">
        <f>D59+D60</f>
        <v>4</v>
      </c>
      <c r="E58" s="85">
        <f t="shared" ref="E58:M58" si="11">E59+E60</f>
        <v>2</v>
      </c>
      <c r="F58" s="85">
        <f t="shared" si="11"/>
        <v>0</v>
      </c>
      <c r="G58" s="85">
        <f t="shared" si="11"/>
        <v>2</v>
      </c>
      <c r="H58" s="79">
        <f t="shared" si="11"/>
        <v>78.400000000000006</v>
      </c>
      <c r="I58" s="79">
        <f t="shared" si="11"/>
        <v>0</v>
      </c>
      <c r="J58" s="79">
        <f t="shared" si="11"/>
        <v>78.400000000000006</v>
      </c>
      <c r="K58" s="79">
        <f t="shared" si="11"/>
        <v>7104580.5200000005</v>
      </c>
      <c r="L58" s="79">
        <f t="shared" si="11"/>
        <v>2921223.574</v>
      </c>
      <c r="M58" s="79">
        <f t="shared" si="11"/>
        <v>4183356.9460000005</v>
      </c>
      <c r="N58" s="26"/>
      <c r="O58" s="38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</row>
    <row r="59" spans="1:56" ht="18" customHeight="1" x14ac:dyDescent="0.25">
      <c r="B59" s="11"/>
      <c r="C59" s="76" t="s">
        <v>43</v>
      </c>
      <c r="D59" s="13">
        <v>1</v>
      </c>
      <c r="E59" s="13">
        <v>1</v>
      </c>
      <c r="F59" s="13"/>
      <c r="G59" s="13">
        <v>1</v>
      </c>
      <c r="H59" s="13">
        <f>I59+J59</f>
        <v>39.200000000000003</v>
      </c>
      <c r="I59" s="13"/>
      <c r="J59" s="13">
        <v>39.200000000000003</v>
      </c>
      <c r="K59" s="78">
        <f>L59+M59</f>
        <v>4835980.5200000005</v>
      </c>
      <c r="L59" s="78">
        <f>36212.22*H59</f>
        <v>1419519.0240000002</v>
      </c>
      <c r="M59" s="78">
        <f>H59*87154.63</f>
        <v>3416461.4960000003</v>
      </c>
      <c r="N59" s="14"/>
      <c r="O59" s="39" t="e">
        <f>#REF!*35375</f>
        <v>#REF!</v>
      </c>
    </row>
    <row r="60" spans="1:56" ht="16.5" customHeight="1" x14ac:dyDescent="0.25">
      <c r="B60" s="11"/>
      <c r="C60" s="76" t="s">
        <v>44</v>
      </c>
      <c r="D60" s="13">
        <v>3</v>
      </c>
      <c r="E60" s="13">
        <v>1</v>
      </c>
      <c r="F60" s="13"/>
      <c r="G60" s="13">
        <v>1</v>
      </c>
      <c r="H60" s="13">
        <f>I60+J60</f>
        <v>39.200000000000003</v>
      </c>
      <c r="I60" s="13"/>
      <c r="J60" s="13">
        <v>39.200000000000003</v>
      </c>
      <c r="K60" s="78">
        <v>2268600</v>
      </c>
      <c r="L60" s="78">
        <v>1501704.55</v>
      </c>
      <c r="M60" s="78">
        <v>766895.45</v>
      </c>
      <c r="N60" s="14"/>
      <c r="O60" s="39" t="e">
        <f>#REF!*35375</f>
        <v>#REF!</v>
      </c>
    </row>
    <row r="61" spans="1:56" s="27" customFormat="1" ht="15" customHeight="1" x14ac:dyDescent="0.25">
      <c r="A61" s="7"/>
      <c r="B61" s="23">
        <v>8</v>
      </c>
      <c r="C61" s="24" t="s">
        <v>23</v>
      </c>
      <c r="D61" s="25">
        <f>D62+D63+D64</f>
        <v>4</v>
      </c>
      <c r="E61" s="25">
        <f t="shared" ref="E61:M61" si="12">E62+E63+E64</f>
        <v>3</v>
      </c>
      <c r="F61" s="25">
        <f t="shared" si="12"/>
        <v>0</v>
      </c>
      <c r="G61" s="25">
        <f t="shared" si="12"/>
        <v>3</v>
      </c>
      <c r="H61" s="25">
        <f t="shared" si="12"/>
        <v>115.7</v>
      </c>
      <c r="I61" s="25">
        <f t="shared" si="12"/>
        <v>0</v>
      </c>
      <c r="J61" s="25">
        <f t="shared" si="12"/>
        <v>115.7</v>
      </c>
      <c r="K61" s="79">
        <f t="shared" si="12"/>
        <v>6508100</v>
      </c>
      <c r="L61" s="79">
        <f t="shared" si="12"/>
        <v>4432326.9399999995</v>
      </c>
      <c r="M61" s="79">
        <f t="shared" si="12"/>
        <v>2075773.06</v>
      </c>
      <c r="N61" s="26"/>
      <c r="O61" s="38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</row>
    <row r="62" spans="1:56" ht="15" x14ac:dyDescent="0.25">
      <c r="B62" s="11"/>
      <c r="C62" s="76" t="s">
        <v>51</v>
      </c>
      <c r="D62" s="13">
        <v>1</v>
      </c>
      <c r="E62" s="13">
        <v>1</v>
      </c>
      <c r="F62" s="13"/>
      <c r="G62" s="13">
        <v>1</v>
      </c>
      <c r="H62" s="13">
        <f>I62+J62</f>
        <v>39.1</v>
      </c>
      <c r="I62" s="13"/>
      <c r="J62" s="13">
        <v>39.1</v>
      </c>
      <c r="K62" s="78">
        <v>2150000</v>
      </c>
      <c r="L62" s="78">
        <v>1497873.67</v>
      </c>
      <c r="M62" s="78">
        <v>652126.32999999996</v>
      </c>
      <c r="N62" s="14"/>
      <c r="O62" s="39" t="e">
        <f>#REF!*35375</f>
        <v>#REF!</v>
      </c>
    </row>
    <row r="63" spans="1:56" ht="15" x14ac:dyDescent="0.25">
      <c r="B63" s="11"/>
      <c r="C63" s="76" t="s">
        <v>52</v>
      </c>
      <c r="D63" s="13">
        <v>2</v>
      </c>
      <c r="E63" s="13">
        <v>1</v>
      </c>
      <c r="F63" s="13"/>
      <c r="G63" s="13">
        <v>1</v>
      </c>
      <c r="H63" s="13">
        <f>I63+J63</f>
        <v>39.1</v>
      </c>
      <c r="I63" s="13"/>
      <c r="J63" s="13">
        <v>39.1</v>
      </c>
      <c r="K63" s="78">
        <v>2368100</v>
      </c>
      <c r="L63" s="78">
        <v>1497873.67</v>
      </c>
      <c r="M63" s="78">
        <v>870226.33</v>
      </c>
      <c r="N63" s="14"/>
      <c r="O63" s="39" t="e">
        <f>#REF!*35375</f>
        <v>#REF!</v>
      </c>
    </row>
    <row r="64" spans="1:56" ht="15" x14ac:dyDescent="0.25">
      <c r="B64" s="11"/>
      <c r="C64" s="76" t="s">
        <v>53</v>
      </c>
      <c r="D64" s="13">
        <v>1</v>
      </c>
      <c r="E64" s="13">
        <v>1</v>
      </c>
      <c r="F64" s="13"/>
      <c r="G64" s="13">
        <v>1</v>
      </c>
      <c r="H64" s="13">
        <f>I64+J64</f>
        <v>37.5</v>
      </c>
      <c r="I64" s="13"/>
      <c r="J64" s="13">
        <v>37.5</v>
      </c>
      <c r="K64" s="78">
        <v>1990000</v>
      </c>
      <c r="L64" s="78">
        <v>1436579.6</v>
      </c>
      <c r="M64" s="78">
        <v>553420.4</v>
      </c>
      <c r="N64" s="14"/>
      <c r="O64" s="39" t="e">
        <f>#REF!*35375</f>
        <v>#REF!</v>
      </c>
    </row>
    <row r="65" spans="1:56" s="27" customFormat="1" ht="15" x14ac:dyDescent="0.25">
      <c r="A65" s="7"/>
      <c r="B65" s="23">
        <v>9</v>
      </c>
      <c r="C65" s="24" t="s">
        <v>24</v>
      </c>
      <c r="D65" s="28">
        <v>1</v>
      </c>
      <c r="E65" s="25">
        <v>1</v>
      </c>
      <c r="F65" s="25">
        <v>0</v>
      </c>
      <c r="G65" s="25">
        <v>1</v>
      </c>
      <c r="H65" s="44">
        <v>35</v>
      </c>
      <c r="I65" s="25">
        <v>0</v>
      </c>
      <c r="J65" s="44">
        <v>35</v>
      </c>
      <c r="K65" s="79">
        <f>K66</f>
        <v>1850000</v>
      </c>
      <c r="L65" s="79">
        <f t="shared" ref="L65:M65" si="13">L66</f>
        <v>1340807.6299999999</v>
      </c>
      <c r="M65" s="79">
        <f t="shared" si="13"/>
        <v>509192.37</v>
      </c>
      <c r="N65" s="26"/>
      <c r="O65" s="38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</row>
    <row r="66" spans="1:56" ht="15" x14ac:dyDescent="0.25">
      <c r="B66" s="11"/>
      <c r="C66" s="76" t="s">
        <v>54</v>
      </c>
      <c r="D66" s="13">
        <v>1</v>
      </c>
      <c r="E66" s="13">
        <v>1</v>
      </c>
      <c r="F66" s="13"/>
      <c r="G66" s="13">
        <v>1</v>
      </c>
      <c r="H66" s="45">
        <f>I66+J66</f>
        <v>35</v>
      </c>
      <c r="I66" s="13"/>
      <c r="J66" s="45">
        <v>35</v>
      </c>
      <c r="K66" s="78">
        <v>1850000</v>
      </c>
      <c r="L66" s="78">
        <v>1340807.6299999999</v>
      </c>
      <c r="M66" s="78">
        <v>509192.37</v>
      </c>
      <c r="N66" s="14"/>
      <c r="O66" s="39" t="e">
        <f>#REF!*35375</f>
        <v>#REF!</v>
      </c>
    </row>
    <row r="67" spans="1:56" ht="15" x14ac:dyDescent="0.25">
      <c r="B67" s="23">
        <v>10</v>
      </c>
      <c r="C67" s="24" t="s">
        <v>35</v>
      </c>
      <c r="D67" s="25">
        <f>D68</f>
        <v>3</v>
      </c>
      <c r="E67" s="25">
        <f t="shared" ref="E67:J67" si="14">E68</f>
        <v>1</v>
      </c>
      <c r="F67" s="25">
        <f t="shared" si="14"/>
        <v>0</v>
      </c>
      <c r="G67" s="25">
        <f t="shared" si="14"/>
        <v>1</v>
      </c>
      <c r="H67" s="25">
        <f t="shared" si="14"/>
        <v>63.7</v>
      </c>
      <c r="I67" s="25">
        <f t="shared" si="14"/>
        <v>0</v>
      </c>
      <c r="J67" s="25">
        <f t="shared" si="14"/>
        <v>63.7</v>
      </c>
      <c r="K67" s="79"/>
      <c r="L67" s="79"/>
      <c r="M67" s="79"/>
      <c r="N67" s="26"/>
      <c r="O67" s="39"/>
    </row>
    <row r="68" spans="1:56" ht="15" x14ac:dyDescent="0.25">
      <c r="A68" s="3"/>
      <c r="B68" s="71"/>
      <c r="C68" s="76" t="s">
        <v>83</v>
      </c>
      <c r="D68" s="17">
        <v>3</v>
      </c>
      <c r="E68" s="17">
        <v>1</v>
      </c>
      <c r="F68" s="17"/>
      <c r="G68" s="17">
        <v>1</v>
      </c>
      <c r="H68" s="47">
        <f>I68+J68</f>
        <v>63.7</v>
      </c>
      <c r="I68" s="17"/>
      <c r="J68" s="17">
        <v>63.7</v>
      </c>
      <c r="K68" s="98" t="s">
        <v>118</v>
      </c>
      <c r="L68" s="99"/>
      <c r="M68" s="99"/>
      <c r="N68" s="100"/>
      <c r="O68" s="83"/>
    </row>
    <row r="69" spans="1:56" ht="15" x14ac:dyDescent="0.25">
      <c r="A69" s="3"/>
      <c r="B69" s="23">
        <v>11</v>
      </c>
      <c r="C69" s="24" t="s">
        <v>36</v>
      </c>
      <c r="D69" s="25">
        <f>D70</f>
        <v>3</v>
      </c>
      <c r="E69" s="25">
        <f t="shared" ref="E69:M69" si="15">E70</f>
        <v>1</v>
      </c>
      <c r="F69" s="25">
        <f t="shared" si="15"/>
        <v>0</v>
      </c>
      <c r="G69" s="25">
        <f t="shared" si="15"/>
        <v>1</v>
      </c>
      <c r="H69" s="25">
        <f t="shared" si="15"/>
        <v>69.400000000000006</v>
      </c>
      <c r="I69" s="25">
        <f t="shared" si="15"/>
        <v>0</v>
      </c>
      <c r="J69" s="25">
        <f t="shared" si="15"/>
        <v>69.400000000000006</v>
      </c>
      <c r="K69" s="79">
        <f t="shared" si="15"/>
        <v>8561659.3900000006</v>
      </c>
      <c r="L69" s="79">
        <f t="shared" si="15"/>
        <v>2513128.0680000004</v>
      </c>
      <c r="M69" s="79">
        <f t="shared" si="15"/>
        <v>6048531.3220000006</v>
      </c>
      <c r="N69" s="26"/>
      <c r="O69" s="83"/>
    </row>
    <row r="70" spans="1:56" ht="15" x14ac:dyDescent="0.25">
      <c r="A70" s="3"/>
      <c r="B70" s="11"/>
      <c r="C70" s="12" t="s">
        <v>87</v>
      </c>
      <c r="D70" s="17">
        <v>3</v>
      </c>
      <c r="E70" s="17">
        <v>1</v>
      </c>
      <c r="F70" s="17"/>
      <c r="G70" s="17">
        <v>1</v>
      </c>
      <c r="H70" s="45">
        <f>I70+J70</f>
        <v>69.400000000000006</v>
      </c>
      <c r="I70" s="17"/>
      <c r="J70" s="17">
        <v>69.400000000000006</v>
      </c>
      <c r="K70" s="78">
        <f>L70+M70</f>
        <v>8561659.3900000006</v>
      </c>
      <c r="L70" s="78">
        <f>36212.22*H70</f>
        <v>2513128.0680000004</v>
      </c>
      <c r="M70" s="78">
        <f>H70*87154.63</f>
        <v>6048531.3220000006</v>
      </c>
      <c r="N70" s="18"/>
      <c r="O70" s="83"/>
    </row>
    <row r="71" spans="1:56" ht="15" x14ac:dyDescent="0.25">
      <c r="A71" s="3"/>
      <c r="B71" s="23">
        <v>12</v>
      </c>
      <c r="C71" s="24" t="s">
        <v>34</v>
      </c>
      <c r="D71" s="25">
        <f>D72</f>
        <v>2</v>
      </c>
      <c r="E71" s="25">
        <f t="shared" ref="E71:J71" si="16">E72</f>
        <v>1</v>
      </c>
      <c r="F71" s="25">
        <f t="shared" si="16"/>
        <v>0</v>
      </c>
      <c r="G71" s="25">
        <f t="shared" si="16"/>
        <v>1</v>
      </c>
      <c r="H71" s="25">
        <f t="shared" si="16"/>
        <v>18.899999999999999</v>
      </c>
      <c r="I71" s="25">
        <f t="shared" si="16"/>
        <v>0</v>
      </c>
      <c r="J71" s="25">
        <f t="shared" si="16"/>
        <v>18.899999999999999</v>
      </c>
      <c r="K71" s="79"/>
      <c r="L71" s="79"/>
      <c r="M71" s="79"/>
      <c r="N71" s="18"/>
      <c r="O71" s="83"/>
    </row>
    <row r="72" spans="1:56" ht="15" x14ac:dyDescent="0.25">
      <c r="A72" s="3"/>
      <c r="B72" s="11"/>
      <c r="C72" s="76" t="s">
        <v>78</v>
      </c>
      <c r="D72" s="17">
        <v>2</v>
      </c>
      <c r="E72" s="17">
        <v>1</v>
      </c>
      <c r="F72" s="17"/>
      <c r="G72" s="17">
        <v>1</v>
      </c>
      <c r="H72" s="45">
        <f>I72+J72</f>
        <v>18.899999999999999</v>
      </c>
      <c r="I72" s="17"/>
      <c r="J72" s="17">
        <v>18.899999999999999</v>
      </c>
      <c r="K72" s="101" t="s">
        <v>118</v>
      </c>
      <c r="L72" s="102"/>
      <c r="M72" s="102"/>
      <c r="N72" s="103"/>
      <c r="O72" s="83"/>
    </row>
    <row r="73" spans="1:56" ht="15" x14ac:dyDescent="0.25">
      <c r="B73" s="23">
        <v>13</v>
      </c>
      <c r="C73" s="24" t="s">
        <v>25</v>
      </c>
      <c r="D73" s="28">
        <v>2</v>
      </c>
      <c r="E73" s="25">
        <v>1</v>
      </c>
      <c r="F73" s="25">
        <v>0</v>
      </c>
      <c r="G73" s="25">
        <v>1</v>
      </c>
      <c r="H73" s="25">
        <v>41.7</v>
      </c>
      <c r="I73" s="25">
        <v>0</v>
      </c>
      <c r="J73" s="25">
        <v>41.7</v>
      </c>
      <c r="K73" s="79"/>
      <c r="L73" s="79"/>
      <c r="M73" s="79"/>
      <c r="N73" s="26"/>
      <c r="O73" s="38"/>
    </row>
    <row r="74" spans="1:56" ht="15" x14ac:dyDescent="0.25">
      <c r="B74" s="11"/>
      <c r="C74" s="76" t="s">
        <v>59</v>
      </c>
      <c r="D74" s="13">
        <v>2</v>
      </c>
      <c r="E74" s="13">
        <v>1</v>
      </c>
      <c r="F74" s="13"/>
      <c r="G74" s="13">
        <v>1</v>
      </c>
      <c r="H74" s="45">
        <f>I74+J74</f>
        <v>41.7</v>
      </c>
      <c r="I74" s="13"/>
      <c r="J74" s="13">
        <v>41.7</v>
      </c>
      <c r="K74" s="101" t="s">
        <v>118</v>
      </c>
      <c r="L74" s="102"/>
      <c r="M74" s="102"/>
      <c r="N74" s="103"/>
      <c r="O74" s="39" t="e">
        <f>#REF!*35375</f>
        <v>#REF!</v>
      </c>
    </row>
    <row r="75" spans="1:56" ht="28.5" x14ac:dyDescent="0.25">
      <c r="B75" s="56">
        <v>14</v>
      </c>
      <c r="C75" s="29" t="s">
        <v>26</v>
      </c>
      <c r="D75" s="31">
        <f>D76+D77</f>
        <v>2</v>
      </c>
      <c r="E75" s="31">
        <f t="shared" ref="E75:M75" si="17">E76+E77</f>
        <v>2</v>
      </c>
      <c r="F75" s="31">
        <f t="shared" si="17"/>
        <v>0</v>
      </c>
      <c r="G75" s="31">
        <f t="shared" si="17"/>
        <v>2</v>
      </c>
      <c r="H75" s="31">
        <f t="shared" si="17"/>
        <v>74.5</v>
      </c>
      <c r="I75" s="31">
        <f t="shared" si="17"/>
        <v>0</v>
      </c>
      <c r="J75" s="31">
        <f t="shared" si="17"/>
        <v>74.5</v>
      </c>
      <c r="K75" s="81">
        <f t="shared" si="17"/>
        <v>9190830.3249999993</v>
      </c>
      <c r="L75" s="81">
        <f t="shared" si="17"/>
        <v>2697810.39</v>
      </c>
      <c r="M75" s="81">
        <f t="shared" si="17"/>
        <v>6493019.9350000005</v>
      </c>
      <c r="N75" s="31"/>
      <c r="O75" s="38"/>
    </row>
    <row r="76" spans="1:56" ht="15" x14ac:dyDescent="0.25">
      <c r="B76" s="11"/>
      <c r="C76" s="76" t="s">
        <v>60</v>
      </c>
      <c r="D76" s="15">
        <v>1</v>
      </c>
      <c r="E76" s="15">
        <v>1</v>
      </c>
      <c r="F76" s="15"/>
      <c r="G76" s="15">
        <v>1</v>
      </c>
      <c r="H76" s="45">
        <f>I76+J76</f>
        <v>37.5</v>
      </c>
      <c r="I76" s="15"/>
      <c r="J76" s="15">
        <v>37.5</v>
      </c>
      <c r="K76" s="78">
        <f>L76+M76</f>
        <v>4626256.875</v>
      </c>
      <c r="L76" s="78">
        <f>36212.22*H76</f>
        <v>1357958.25</v>
      </c>
      <c r="M76" s="78">
        <f>H76*87154.63</f>
        <v>3268298.625</v>
      </c>
      <c r="N76" s="15"/>
      <c r="O76" s="39" t="e">
        <f>#REF!*35375</f>
        <v>#REF!</v>
      </c>
    </row>
    <row r="77" spans="1:56" ht="15" x14ac:dyDescent="0.25">
      <c r="B77" s="11"/>
      <c r="C77" s="76" t="s">
        <v>61</v>
      </c>
      <c r="D77" s="15">
        <v>1</v>
      </c>
      <c r="E77" s="15">
        <v>1</v>
      </c>
      <c r="F77" s="15"/>
      <c r="G77" s="15">
        <v>1</v>
      </c>
      <c r="H77" s="45">
        <f>I77+J77</f>
        <v>37</v>
      </c>
      <c r="I77" s="15"/>
      <c r="J77" s="46">
        <v>37</v>
      </c>
      <c r="K77" s="78">
        <f>L77+M77</f>
        <v>4564573.45</v>
      </c>
      <c r="L77" s="78">
        <f>36212.22*H77</f>
        <v>1339852.1400000001</v>
      </c>
      <c r="M77" s="78">
        <f>H77*87154.63</f>
        <v>3224721.31</v>
      </c>
      <c r="N77" s="15"/>
      <c r="O77" s="39" t="e">
        <f>#REF!*35375</f>
        <v>#REF!</v>
      </c>
    </row>
    <row r="78" spans="1:56" ht="15" x14ac:dyDescent="0.25">
      <c r="B78" s="23">
        <v>15</v>
      </c>
      <c r="C78" s="29" t="s">
        <v>27</v>
      </c>
      <c r="D78" s="28">
        <v>1</v>
      </c>
      <c r="E78" s="25">
        <v>1</v>
      </c>
      <c r="F78" s="25">
        <v>0</v>
      </c>
      <c r="G78" s="25">
        <v>1</v>
      </c>
      <c r="H78" s="25">
        <v>50.1</v>
      </c>
      <c r="I78" s="25">
        <v>0</v>
      </c>
      <c r="J78" s="25">
        <v>50.1</v>
      </c>
      <c r="K78" s="79">
        <f>K79</f>
        <v>6180679.1850000005</v>
      </c>
      <c r="L78" s="79">
        <f t="shared" ref="L78:M78" si="18">L79</f>
        <v>1814232.2220000001</v>
      </c>
      <c r="M78" s="79">
        <f t="shared" si="18"/>
        <v>4366446.9630000005</v>
      </c>
      <c r="N78" s="26"/>
      <c r="O78" s="38"/>
    </row>
    <row r="79" spans="1:56" ht="15" x14ac:dyDescent="0.25">
      <c r="B79" s="11"/>
      <c r="C79" s="12" t="s">
        <v>62</v>
      </c>
      <c r="D79" s="13">
        <v>1</v>
      </c>
      <c r="E79" s="13">
        <v>1</v>
      </c>
      <c r="F79" s="13"/>
      <c r="G79" s="13">
        <v>1</v>
      </c>
      <c r="H79" s="45">
        <f>I79+J79</f>
        <v>50.1</v>
      </c>
      <c r="I79" s="13"/>
      <c r="J79" s="13">
        <v>50.1</v>
      </c>
      <c r="K79" s="78">
        <f>L79+M79</f>
        <v>6180679.1850000005</v>
      </c>
      <c r="L79" s="78">
        <f>36212.22*H79</f>
        <v>1814232.2220000001</v>
      </c>
      <c r="M79" s="78">
        <f>H79*87154.63</f>
        <v>4366446.9630000005</v>
      </c>
      <c r="N79" s="14"/>
      <c r="O79" s="39" t="e">
        <f>#REF!*35375</f>
        <v>#REF!</v>
      </c>
    </row>
    <row r="80" spans="1:56" ht="21" customHeight="1" x14ac:dyDescent="0.25">
      <c r="B80" s="56">
        <v>16</v>
      </c>
      <c r="C80" s="29" t="s">
        <v>28</v>
      </c>
      <c r="D80" s="30">
        <v>3</v>
      </c>
      <c r="E80" s="31">
        <v>2</v>
      </c>
      <c r="F80" s="31">
        <v>0</v>
      </c>
      <c r="G80" s="31">
        <v>2</v>
      </c>
      <c r="H80" s="57">
        <f>H81+H82</f>
        <v>96</v>
      </c>
      <c r="I80" s="31">
        <v>0</v>
      </c>
      <c r="J80" s="31">
        <v>96</v>
      </c>
      <c r="K80" s="81">
        <f>K81+K82</f>
        <v>11843217.6</v>
      </c>
      <c r="L80" s="81">
        <f t="shared" ref="L80:M80" si="19">L81+L82</f>
        <v>3476373.12</v>
      </c>
      <c r="M80" s="81">
        <f t="shared" si="19"/>
        <v>8366844.4800000004</v>
      </c>
      <c r="N80" s="26"/>
      <c r="O80" s="38"/>
      <c r="P80" s="72">
        <f>K80*$Q$94</f>
        <v>8532661.906897109</v>
      </c>
    </row>
    <row r="81" spans="1:56" ht="15" x14ac:dyDescent="0.25">
      <c r="B81" s="11"/>
      <c r="C81" s="12" t="s">
        <v>55</v>
      </c>
      <c r="D81" s="13">
        <v>2</v>
      </c>
      <c r="E81" s="13">
        <v>1</v>
      </c>
      <c r="F81" s="13"/>
      <c r="G81" s="13">
        <v>1</v>
      </c>
      <c r="H81" s="45">
        <f>I81+J81</f>
        <v>48.2</v>
      </c>
      <c r="I81" s="13"/>
      <c r="J81" s="13">
        <v>48.2</v>
      </c>
      <c r="K81" s="78">
        <f>L81+M81</f>
        <v>5946282.1699999999</v>
      </c>
      <c r="L81" s="78">
        <f>36212.22*H81</f>
        <v>1745429.0040000002</v>
      </c>
      <c r="M81" s="78">
        <f>H81*87154.63</f>
        <v>4200853.1660000002</v>
      </c>
      <c r="N81" s="14"/>
      <c r="O81" s="39" t="e">
        <f>#REF!*35375</f>
        <v>#REF!</v>
      </c>
    </row>
    <row r="82" spans="1:56" ht="15" x14ac:dyDescent="0.25">
      <c r="B82" s="11"/>
      <c r="C82" s="12" t="s">
        <v>56</v>
      </c>
      <c r="D82" s="13">
        <v>1</v>
      </c>
      <c r="E82" s="13">
        <v>1</v>
      </c>
      <c r="F82" s="13"/>
      <c r="G82" s="13">
        <v>1</v>
      </c>
      <c r="H82" s="45">
        <f>I82+J82</f>
        <v>47.8</v>
      </c>
      <c r="I82" s="13"/>
      <c r="J82" s="13">
        <v>47.8</v>
      </c>
      <c r="K82" s="78">
        <f>L82+M82</f>
        <v>5896935.4299999997</v>
      </c>
      <c r="L82" s="78">
        <f>36212.22*H82</f>
        <v>1730944.1159999999</v>
      </c>
      <c r="M82" s="78">
        <f>H82*87154.63</f>
        <v>4165991.3139999998</v>
      </c>
      <c r="N82" s="14"/>
      <c r="O82" s="39" t="e">
        <f>#REF!*35375</f>
        <v>#REF!</v>
      </c>
    </row>
    <row r="83" spans="1:56" ht="15" x14ac:dyDescent="0.25">
      <c r="B83" s="23">
        <v>17</v>
      </c>
      <c r="C83" s="29" t="s">
        <v>29</v>
      </c>
      <c r="D83" s="28">
        <v>2</v>
      </c>
      <c r="E83" s="25">
        <v>2</v>
      </c>
      <c r="F83" s="25">
        <v>0</v>
      </c>
      <c r="G83" s="25">
        <v>2</v>
      </c>
      <c r="H83" s="25">
        <v>61.4</v>
      </c>
      <c r="I83" s="25">
        <v>0</v>
      </c>
      <c r="J83" s="25">
        <v>61.4</v>
      </c>
      <c r="K83" s="79">
        <f>K84+K85</f>
        <v>7574724.5900000008</v>
      </c>
      <c r="L83" s="79">
        <f t="shared" ref="L83:M83" si="20">L84+L85</f>
        <v>2223430.3080000002</v>
      </c>
      <c r="M83" s="79">
        <f t="shared" si="20"/>
        <v>5351294.2820000006</v>
      </c>
      <c r="N83" s="26"/>
      <c r="O83" s="38"/>
      <c r="P83" s="3">
        <f>K83*$Q$94</f>
        <v>5457348.3446196094</v>
      </c>
    </row>
    <row r="84" spans="1:56" ht="15" x14ac:dyDescent="0.25">
      <c r="B84" s="11"/>
      <c r="C84" s="12" t="s">
        <v>57</v>
      </c>
      <c r="D84" s="13">
        <v>1</v>
      </c>
      <c r="E84" s="13">
        <v>1</v>
      </c>
      <c r="F84" s="13"/>
      <c r="G84" s="13">
        <v>1</v>
      </c>
      <c r="H84" s="45">
        <f>I84+J84</f>
        <v>30.8</v>
      </c>
      <c r="I84" s="13"/>
      <c r="J84" s="13">
        <v>30.8</v>
      </c>
      <c r="K84" s="78">
        <f>L84+M84</f>
        <v>3799698.9800000004</v>
      </c>
      <c r="L84" s="78">
        <f>36212.22*H84</f>
        <v>1115336.3760000002</v>
      </c>
      <c r="M84" s="78">
        <f>H84*87154.63</f>
        <v>2684362.6040000003</v>
      </c>
      <c r="N84" s="14"/>
      <c r="O84" s="39" t="e">
        <f>#REF!*35375</f>
        <v>#REF!</v>
      </c>
    </row>
    <row r="85" spans="1:56" ht="15" x14ac:dyDescent="0.25">
      <c r="B85" s="11"/>
      <c r="C85" s="12" t="s">
        <v>58</v>
      </c>
      <c r="D85" s="13">
        <v>1</v>
      </c>
      <c r="E85" s="13">
        <v>1</v>
      </c>
      <c r="F85" s="13"/>
      <c r="G85" s="13">
        <v>1</v>
      </c>
      <c r="H85" s="45">
        <f>I85+J85</f>
        <v>30.6</v>
      </c>
      <c r="I85" s="13"/>
      <c r="J85" s="13">
        <v>30.6</v>
      </c>
      <c r="K85" s="78">
        <f>L85+M85</f>
        <v>3775025.6100000003</v>
      </c>
      <c r="L85" s="78">
        <f>36212.22*H85</f>
        <v>1108093.932</v>
      </c>
      <c r="M85" s="78">
        <f>H85*87154.63</f>
        <v>2666931.6780000003</v>
      </c>
      <c r="N85" s="14"/>
      <c r="O85" s="39" t="e">
        <f>#REF!*35375</f>
        <v>#REF!</v>
      </c>
    </row>
    <row r="86" spans="1:56" s="7" customFormat="1" ht="21" customHeight="1" x14ac:dyDescent="0.25">
      <c r="B86" s="23">
        <v>18</v>
      </c>
      <c r="C86" s="29" t="s">
        <v>30</v>
      </c>
      <c r="D86" s="30">
        <v>1</v>
      </c>
      <c r="E86" s="31">
        <v>1</v>
      </c>
      <c r="F86" s="31">
        <v>0</v>
      </c>
      <c r="G86" s="31">
        <v>1</v>
      </c>
      <c r="H86" s="57">
        <v>19.899999999999999</v>
      </c>
      <c r="I86" s="31">
        <v>0</v>
      </c>
      <c r="J86" s="57">
        <v>19.899999999999999</v>
      </c>
      <c r="K86" s="82">
        <f>K87</f>
        <v>2455000.3149999999</v>
      </c>
      <c r="L86" s="82">
        <f t="shared" ref="L86:M86" si="21">L87</f>
        <v>720623.17799999996</v>
      </c>
      <c r="M86" s="82">
        <f t="shared" si="21"/>
        <v>1734377.1369999999</v>
      </c>
      <c r="N86" s="26"/>
      <c r="O86" s="38"/>
      <c r="P86" s="3">
        <f>K86*$Q$94</f>
        <v>1768749.7077838797</v>
      </c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</row>
    <row r="87" spans="1:56" s="53" customFormat="1" ht="15" customHeight="1" x14ac:dyDescent="0.25">
      <c r="B87" s="11"/>
      <c r="C87" s="12" t="s">
        <v>63</v>
      </c>
      <c r="D87" s="13">
        <v>1</v>
      </c>
      <c r="E87" s="13">
        <v>1</v>
      </c>
      <c r="F87" s="13"/>
      <c r="G87" s="13">
        <v>1</v>
      </c>
      <c r="H87" s="45">
        <v>19.899999999999999</v>
      </c>
      <c r="I87" s="13"/>
      <c r="J87" s="13">
        <v>19.899999999999999</v>
      </c>
      <c r="K87" s="78">
        <f>L87+M87</f>
        <v>2455000.3149999999</v>
      </c>
      <c r="L87" s="78">
        <f>36212.22*H87</f>
        <v>720623.17799999996</v>
      </c>
      <c r="M87" s="78">
        <f>H87*87154.63</f>
        <v>1734377.1369999999</v>
      </c>
      <c r="N87" s="14"/>
      <c r="O87" s="39" t="e">
        <f>#REF!*35375</f>
        <v>#REF!</v>
      </c>
    </row>
    <row r="88" spans="1:56" s="6" customFormat="1" ht="15" customHeight="1" x14ac:dyDescent="0.25">
      <c r="A88" s="53"/>
      <c r="B88" s="23">
        <v>19</v>
      </c>
      <c r="C88" s="29" t="s">
        <v>31</v>
      </c>
      <c r="D88" s="30">
        <v>1</v>
      </c>
      <c r="E88" s="31">
        <v>1</v>
      </c>
      <c r="F88" s="31">
        <v>0</v>
      </c>
      <c r="G88" s="31">
        <v>1</v>
      </c>
      <c r="H88" s="31">
        <v>37.799999999999997</v>
      </c>
      <c r="I88" s="31">
        <v>0</v>
      </c>
      <c r="J88" s="31">
        <v>37.799999999999997</v>
      </c>
      <c r="K88" s="79">
        <f>K89</f>
        <v>4663266.93</v>
      </c>
      <c r="L88" s="79">
        <f t="shared" ref="L88:M88" si="22">L89</f>
        <v>1368821.916</v>
      </c>
      <c r="M88" s="79">
        <f t="shared" si="22"/>
        <v>3294445.014</v>
      </c>
      <c r="N88" s="31"/>
      <c r="O88" s="38"/>
      <c r="P88" s="6">
        <f>K88*$Q$94</f>
        <v>3359735.6258407366</v>
      </c>
    </row>
    <row r="89" spans="1:56" s="27" customFormat="1" ht="15" x14ac:dyDescent="0.25">
      <c r="A89" s="7"/>
      <c r="B89" s="11"/>
      <c r="C89" s="12" t="s">
        <v>64</v>
      </c>
      <c r="D89" s="15">
        <v>1</v>
      </c>
      <c r="E89" s="15">
        <v>1</v>
      </c>
      <c r="F89" s="15"/>
      <c r="G89" s="15">
        <v>1</v>
      </c>
      <c r="H89" s="45">
        <v>37.799999999999997</v>
      </c>
      <c r="I89" s="15"/>
      <c r="J89" s="15">
        <v>37.799999999999997</v>
      </c>
      <c r="K89" s="78">
        <f>L89+M89</f>
        <v>4663266.93</v>
      </c>
      <c r="L89" s="78">
        <f>36212.22*H89</f>
        <v>1368821.916</v>
      </c>
      <c r="M89" s="78">
        <f>H89*87154.63</f>
        <v>3294445.014</v>
      </c>
      <c r="N89" s="15"/>
      <c r="O89" s="39" t="e">
        <f>#REF!*35375</f>
        <v>#REF!</v>
      </c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</row>
    <row r="90" spans="1:56" ht="15" customHeight="1" x14ac:dyDescent="0.25">
      <c r="B90" s="89">
        <v>21</v>
      </c>
      <c r="C90" s="24" t="s">
        <v>114</v>
      </c>
      <c r="D90" s="28">
        <v>1</v>
      </c>
      <c r="E90" s="28">
        <v>1</v>
      </c>
      <c r="F90" s="28">
        <v>1</v>
      </c>
      <c r="G90" s="28"/>
      <c r="H90" s="90">
        <v>41.1</v>
      </c>
      <c r="I90" s="28">
        <v>41.1</v>
      </c>
      <c r="J90" s="28"/>
      <c r="K90" s="91"/>
      <c r="L90" s="91"/>
      <c r="M90" s="91"/>
      <c r="N90" s="92"/>
      <c r="O90" s="39"/>
    </row>
    <row r="91" spans="1:56" ht="15" customHeight="1" x14ac:dyDescent="0.25">
      <c r="B91" s="11"/>
      <c r="C91" s="12" t="s">
        <v>115</v>
      </c>
      <c r="D91" s="13">
        <v>1</v>
      </c>
      <c r="E91" s="13">
        <v>1</v>
      </c>
      <c r="F91" s="13">
        <v>1</v>
      </c>
      <c r="G91" s="13"/>
      <c r="H91" s="45">
        <v>41.1</v>
      </c>
      <c r="I91" s="13">
        <v>41.1</v>
      </c>
      <c r="J91" s="13"/>
      <c r="K91" s="78">
        <f>L91+M91</f>
        <v>5070377.5350000001</v>
      </c>
      <c r="L91" s="78">
        <f>36212.22*H91</f>
        <v>1488322.2420000001</v>
      </c>
      <c r="M91" s="78">
        <f>H91*87154.63</f>
        <v>3582055.2930000005</v>
      </c>
      <c r="N91" s="14"/>
      <c r="O91" s="39"/>
    </row>
    <row r="92" spans="1:56" ht="15" x14ac:dyDescent="0.25">
      <c r="B92" s="23">
        <v>22</v>
      </c>
      <c r="C92" s="24" t="s">
        <v>34</v>
      </c>
      <c r="D92" s="28">
        <v>2</v>
      </c>
      <c r="E92" s="25">
        <v>2</v>
      </c>
      <c r="F92" s="25">
        <v>2</v>
      </c>
      <c r="G92" s="25">
        <v>0</v>
      </c>
      <c r="H92" s="44">
        <v>72</v>
      </c>
      <c r="I92" s="44">
        <v>72</v>
      </c>
      <c r="J92" s="25">
        <v>0</v>
      </c>
      <c r="K92" s="79">
        <f>K93+K94</f>
        <v>8882413.1999999993</v>
      </c>
      <c r="L92" s="79">
        <f>L93+L72+L94</f>
        <v>2607279.84</v>
      </c>
      <c r="M92" s="79">
        <f>M93+M72+M94</f>
        <v>6275133.3600000003</v>
      </c>
      <c r="N92" s="26"/>
      <c r="O92" s="38"/>
      <c r="P92" s="72">
        <f>K92*Q94</f>
        <v>6399496.4301728308</v>
      </c>
    </row>
    <row r="93" spans="1:56" ht="15" x14ac:dyDescent="0.25">
      <c r="B93" s="11"/>
      <c r="C93" s="12" t="s">
        <v>77</v>
      </c>
      <c r="D93" s="13">
        <v>1</v>
      </c>
      <c r="E93" s="13">
        <v>1</v>
      </c>
      <c r="F93" s="13">
        <v>1</v>
      </c>
      <c r="G93" s="13"/>
      <c r="H93" s="45">
        <f>I93+J93</f>
        <v>34.200000000000003</v>
      </c>
      <c r="I93" s="13">
        <v>34.200000000000003</v>
      </c>
      <c r="J93" s="13"/>
      <c r="K93" s="78">
        <f>L93+M93</f>
        <v>4219146.2700000005</v>
      </c>
      <c r="L93" s="78">
        <f>36212.22*H93</f>
        <v>1238457.9240000001</v>
      </c>
      <c r="M93" s="78">
        <f>H93*87154.63</f>
        <v>2980688.3460000004</v>
      </c>
      <c r="N93" s="14"/>
      <c r="O93" s="39" t="e">
        <f>#REF!*35375</f>
        <v>#REF!</v>
      </c>
    </row>
    <row r="94" spans="1:56" ht="15" x14ac:dyDescent="0.25">
      <c r="B94" s="11"/>
      <c r="C94" s="12" t="s">
        <v>95</v>
      </c>
      <c r="D94" s="13">
        <v>1</v>
      </c>
      <c r="E94" s="13">
        <v>1</v>
      </c>
      <c r="F94" s="13">
        <v>1</v>
      </c>
      <c r="G94" s="13"/>
      <c r="H94" s="45">
        <f>I94+J94</f>
        <v>37.799999999999997</v>
      </c>
      <c r="I94" s="13">
        <v>37.799999999999997</v>
      </c>
      <c r="J94" s="13"/>
      <c r="K94" s="78">
        <f>L94+M94</f>
        <v>4663266.93</v>
      </c>
      <c r="L94" s="78">
        <f>36212.22*H94</f>
        <v>1368821.916</v>
      </c>
      <c r="M94" s="78">
        <f>H94*87154.63</f>
        <v>3294445.014</v>
      </c>
      <c r="N94" s="14"/>
      <c r="O94" s="39" t="e">
        <f>#REF!*35375</f>
        <v>#REF!</v>
      </c>
      <c r="Q94" s="3">
        <f>81063751.01/112515373.65</f>
        <v>0.72046822029995539</v>
      </c>
    </row>
    <row r="95" spans="1:56" ht="15" x14ac:dyDescent="0.25">
      <c r="B95" s="23">
        <v>23</v>
      </c>
      <c r="C95" s="24" t="s">
        <v>36</v>
      </c>
      <c r="D95" s="28">
        <f>D96+D97+D98+D99+D100+D101+D102+D103+D104+D105</f>
        <v>19</v>
      </c>
      <c r="E95" s="28">
        <f t="shared" ref="E95:M95" si="23">E96+E97+E98+E99+E100+E101+E102+E103+E104+E105</f>
        <v>10</v>
      </c>
      <c r="F95" s="28">
        <f t="shared" si="23"/>
        <v>10</v>
      </c>
      <c r="G95" s="28">
        <f t="shared" si="23"/>
        <v>0</v>
      </c>
      <c r="H95" s="90">
        <f>H96+H97+H98+H99+H100+H101+H102+H103+H104+H105</f>
        <v>586.30000000000007</v>
      </c>
      <c r="I95" s="28">
        <f t="shared" si="23"/>
        <v>586.30000000000007</v>
      </c>
      <c r="J95" s="28">
        <f t="shared" si="23"/>
        <v>0</v>
      </c>
      <c r="K95" s="28">
        <f t="shared" si="23"/>
        <v>72341240.519999996</v>
      </c>
      <c r="L95" s="28">
        <f t="shared" si="23"/>
        <v>21238340.324000001</v>
      </c>
      <c r="M95" s="28">
        <f t="shared" si="23"/>
        <v>51102900.196000002</v>
      </c>
      <c r="N95" s="26"/>
      <c r="O95" s="38"/>
      <c r="P95" s="72">
        <f>K95*Q94</f>
        <v>52119564.811735414</v>
      </c>
    </row>
    <row r="96" spans="1:56" ht="15" x14ac:dyDescent="0.25">
      <c r="B96" s="11"/>
      <c r="C96" s="12" t="s">
        <v>84</v>
      </c>
      <c r="D96" s="17">
        <v>4</v>
      </c>
      <c r="E96" s="17">
        <v>1</v>
      </c>
      <c r="F96" s="17">
        <v>1</v>
      </c>
      <c r="G96" s="17"/>
      <c r="H96" s="45">
        <f t="shared" ref="H96:H105" si="24">I96+J96</f>
        <v>69.400000000000006</v>
      </c>
      <c r="I96" s="17">
        <v>69.400000000000006</v>
      </c>
      <c r="J96" s="17"/>
      <c r="K96" s="78">
        <f>L96+M96</f>
        <v>8561659.3900000006</v>
      </c>
      <c r="L96" s="78">
        <f>36212.22*H96</f>
        <v>2513128.0680000004</v>
      </c>
      <c r="M96" s="78">
        <f>H96*87154.63</f>
        <v>6048531.3220000006</v>
      </c>
      <c r="N96" s="18"/>
      <c r="O96" s="39" t="e">
        <f>#REF!*35375</f>
        <v>#REF!</v>
      </c>
      <c r="Q96" s="48"/>
    </row>
    <row r="97" spans="1:56" ht="15" x14ac:dyDescent="0.25">
      <c r="B97" s="11"/>
      <c r="C97" s="12" t="s">
        <v>85</v>
      </c>
      <c r="D97" s="17">
        <v>1</v>
      </c>
      <c r="E97" s="17">
        <v>1</v>
      </c>
      <c r="F97" s="17">
        <v>1</v>
      </c>
      <c r="G97" s="17"/>
      <c r="H97" s="45">
        <f t="shared" si="24"/>
        <v>64.7</v>
      </c>
      <c r="I97" s="17">
        <v>64.7</v>
      </c>
      <c r="J97" s="17"/>
      <c r="K97" s="78">
        <f t="shared" ref="K97:K105" si="25">L97+M97</f>
        <v>7981835.1950000003</v>
      </c>
      <c r="L97" s="78">
        <f t="shared" ref="L97:L104" si="26">36212.22*H97</f>
        <v>2342930.6340000001</v>
      </c>
      <c r="M97" s="78">
        <f t="shared" ref="M97:M104" si="27">H97*87154.63</f>
        <v>5638904.5610000007</v>
      </c>
      <c r="N97" s="18"/>
      <c r="O97" s="39" t="e">
        <f>#REF!*35375</f>
        <v>#REF!</v>
      </c>
    </row>
    <row r="98" spans="1:56" ht="15" x14ac:dyDescent="0.25">
      <c r="B98" s="11"/>
      <c r="C98" s="12" t="s">
        <v>86</v>
      </c>
      <c r="D98" s="17">
        <v>1</v>
      </c>
      <c r="E98" s="17">
        <v>1</v>
      </c>
      <c r="F98" s="17">
        <v>1</v>
      </c>
      <c r="G98" s="17"/>
      <c r="H98" s="45">
        <f t="shared" si="24"/>
        <v>46.6</v>
      </c>
      <c r="I98" s="17">
        <v>46.6</v>
      </c>
      <c r="J98" s="17"/>
      <c r="K98" s="78">
        <f t="shared" si="25"/>
        <v>5748895.2100000009</v>
      </c>
      <c r="L98" s="78">
        <f t="shared" si="26"/>
        <v>1687489.452</v>
      </c>
      <c r="M98" s="78">
        <f t="shared" si="27"/>
        <v>4061405.7580000004</v>
      </c>
      <c r="N98" s="18"/>
      <c r="O98" s="39" t="e">
        <f>#REF!*35375</f>
        <v>#REF!</v>
      </c>
    </row>
    <row r="99" spans="1:56" ht="15" x14ac:dyDescent="0.25">
      <c r="B99" s="11"/>
      <c r="C99" s="12" t="s">
        <v>88</v>
      </c>
      <c r="D99" s="17">
        <v>2</v>
      </c>
      <c r="E99" s="17">
        <v>1</v>
      </c>
      <c r="F99" s="17">
        <v>1</v>
      </c>
      <c r="G99" s="17"/>
      <c r="H99" s="45">
        <f t="shared" si="24"/>
        <v>64.3</v>
      </c>
      <c r="I99" s="17">
        <v>64.3</v>
      </c>
      <c r="J99" s="17"/>
      <c r="K99" s="78">
        <f t="shared" si="25"/>
        <v>7932488.4550000001</v>
      </c>
      <c r="L99" s="78">
        <f t="shared" si="26"/>
        <v>2328445.7459999998</v>
      </c>
      <c r="M99" s="78">
        <f t="shared" si="27"/>
        <v>5604042.7089999998</v>
      </c>
      <c r="N99" s="18"/>
      <c r="O99" s="39" t="e">
        <f>#REF!*35375</f>
        <v>#REF!</v>
      </c>
      <c r="Q99" s="73">
        <f>112515373.65/K106</f>
        <v>0.70667107558698683</v>
      </c>
      <c r="S99" s="48">
        <f>Q99-H106</f>
        <v>-1736.2933289244133</v>
      </c>
    </row>
    <row r="100" spans="1:56" s="27" customFormat="1" ht="15" x14ac:dyDescent="0.25">
      <c r="A100" s="7"/>
      <c r="B100" s="11"/>
      <c r="C100" s="12" t="s">
        <v>89</v>
      </c>
      <c r="D100" s="17">
        <v>3</v>
      </c>
      <c r="E100" s="17">
        <v>1</v>
      </c>
      <c r="F100" s="17">
        <v>1</v>
      </c>
      <c r="G100" s="17"/>
      <c r="H100" s="45">
        <f t="shared" si="24"/>
        <v>47.1</v>
      </c>
      <c r="I100" s="17">
        <v>47.1</v>
      </c>
      <c r="J100" s="17"/>
      <c r="K100" s="78">
        <f t="shared" si="25"/>
        <v>5810578.6350000007</v>
      </c>
      <c r="L100" s="78">
        <f t="shared" si="26"/>
        <v>1705595.5620000002</v>
      </c>
      <c r="M100" s="78">
        <f t="shared" si="27"/>
        <v>4104983.0730000003</v>
      </c>
      <c r="N100" s="18"/>
      <c r="O100" s="39" t="e">
        <f>#REF!*35375</f>
        <v>#REF!</v>
      </c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</row>
    <row r="101" spans="1:56" s="7" customFormat="1" ht="15" x14ac:dyDescent="0.25">
      <c r="B101" s="11"/>
      <c r="C101" s="12" t="s">
        <v>90</v>
      </c>
      <c r="D101" s="17">
        <v>3</v>
      </c>
      <c r="E101" s="17">
        <v>1</v>
      </c>
      <c r="F101" s="17">
        <v>1</v>
      </c>
      <c r="G101" s="17"/>
      <c r="H101" s="45">
        <f t="shared" si="24"/>
        <v>47.7</v>
      </c>
      <c r="I101" s="17">
        <v>47.7</v>
      </c>
      <c r="J101" s="17"/>
      <c r="K101" s="78">
        <f t="shared" si="25"/>
        <v>5884598.7450000001</v>
      </c>
      <c r="L101" s="78">
        <f t="shared" si="26"/>
        <v>1727322.8940000001</v>
      </c>
      <c r="M101" s="78">
        <f t="shared" si="27"/>
        <v>4157275.8510000003</v>
      </c>
      <c r="N101" s="18"/>
      <c r="O101" s="39" t="e">
        <f>#REF!*35375</f>
        <v>#REF!</v>
      </c>
      <c r="P101" s="3"/>
      <c r="Q101" s="74">
        <f>112515373.65/H106</f>
        <v>64775.690069084623</v>
      </c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</row>
    <row r="102" spans="1:56" s="7" customFormat="1" ht="15" x14ac:dyDescent="0.25">
      <c r="B102" s="11"/>
      <c r="C102" s="12" t="s">
        <v>91</v>
      </c>
      <c r="D102" s="17">
        <v>2</v>
      </c>
      <c r="E102" s="17">
        <v>1</v>
      </c>
      <c r="F102" s="17">
        <v>1</v>
      </c>
      <c r="G102" s="17"/>
      <c r="H102" s="45">
        <f t="shared" si="24"/>
        <v>65</v>
      </c>
      <c r="I102" s="47">
        <v>65</v>
      </c>
      <c r="J102" s="17"/>
      <c r="K102" s="78">
        <f t="shared" si="25"/>
        <v>8018845.25</v>
      </c>
      <c r="L102" s="78">
        <f t="shared" si="26"/>
        <v>2353794.3000000003</v>
      </c>
      <c r="M102" s="78">
        <f t="shared" si="27"/>
        <v>5665050.9500000002</v>
      </c>
      <c r="N102" s="18"/>
      <c r="O102" s="39" t="e">
        <f>#REF!*35375</f>
        <v>#REF!</v>
      </c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</row>
    <row r="103" spans="1:56" s="7" customFormat="1" ht="15" x14ac:dyDescent="0.25">
      <c r="B103" s="11"/>
      <c r="C103" s="12" t="s">
        <v>92</v>
      </c>
      <c r="D103" s="17">
        <v>1</v>
      </c>
      <c r="E103" s="17">
        <v>1</v>
      </c>
      <c r="F103" s="17">
        <v>1</v>
      </c>
      <c r="G103" s="17"/>
      <c r="H103" s="45">
        <f t="shared" si="24"/>
        <v>47.9</v>
      </c>
      <c r="I103" s="17">
        <v>47.9</v>
      </c>
      <c r="J103" s="17"/>
      <c r="K103" s="78">
        <f t="shared" si="25"/>
        <v>5909272.1150000002</v>
      </c>
      <c r="L103" s="78">
        <f t="shared" si="26"/>
        <v>1734565.338</v>
      </c>
      <c r="M103" s="78">
        <f t="shared" si="27"/>
        <v>4174706.7770000002</v>
      </c>
      <c r="N103" s="18"/>
      <c r="O103" s="39" t="e">
        <f>#REF!*35375</f>
        <v>#REF!</v>
      </c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</row>
    <row r="104" spans="1:56" s="7" customFormat="1" ht="15" x14ac:dyDescent="0.25">
      <c r="B104" s="11"/>
      <c r="C104" s="12" t="s">
        <v>93</v>
      </c>
      <c r="D104" s="17">
        <v>1</v>
      </c>
      <c r="E104" s="17">
        <v>1</v>
      </c>
      <c r="F104" s="17">
        <v>1</v>
      </c>
      <c r="G104" s="17"/>
      <c r="H104" s="45">
        <f t="shared" si="24"/>
        <v>65</v>
      </c>
      <c r="I104" s="47">
        <v>65</v>
      </c>
      <c r="J104" s="17"/>
      <c r="K104" s="78">
        <f t="shared" si="25"/>
        <v>8018845.25</v>
      </c>
      <c r="L104" s="78">
        <f t="shared" si="26"/>
        <v>2353794.3000000003</v>
      </c>
      <c r="M104" s="78">
        <f t="shared" si="27"/>
        <v>5665050.9500000002</v>
      </c>
      <c r="N104" s="18"/>
      <c r="O104" s="39" t="e">
        <f>#REF!*35375</f>
        <v>#REF!</v>
      </c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</row>
    <row r="105" spans="1:56" s="7" customFormat="1" ht="15" x14ac:dyDescent="0.25">
      <c r="B105" s="11"/>
      <c r="C105" s="12" t="s">
        <v>94</v>
      </c>
      <c r="D105" s="17">
        <v>1</v>
      </c>
      <c r="E105" s="17">
        <v>1</v>
      </c>
      <c r="F105" s="17">
        <v>1</v>
      </c>
      <c r="G105" s="17"/>
      <c r="H105" s="45">
        <f t="shared" si="24"/>
        <v>68.599999999999994</v>
      </c>
      <c r="I105" s="17">
        <v>68.599999999999994</v>
      </c>
      <c r="J105" s="17"/>
      <c r="K105" s="78">
        <f t="shared" si="25"/>
        <v>8474222.2750000004</v>
      </c>
      <c r="L105" s="78">
        <f>36212.22*H105+7115.738</f>
        <v>2491274.0299999998</v>
      </c>
      <c r="M105" s="78">
        <f>H105*87154.63+4140.627</f>
        <v>5982948.2450000001</v>
      </c>
      <c r="N105" s="18"/>
      <c r="O105" s="39" t="e">
        <f>#REF!*35375</f>
        <v>#REF!</v>
      </c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</row>
    <row r="106" spans="1:56" s="7" customFormat="1" ht="15.75" x14ac:dyDescent="0.25">
      <c r="B106" s="11"/>
      <c r="C106" s="34" t="s">
        <v>112</v>
      </c>
      <c r="D106" s="87">
        <f>D78+D80+D83+D86+D88+D92+D95+D90+D45+D47+D49+D52+D54+D56+D58+D61+D65+D67+D69+D71+D73+D75</f>
        <v>60</v>
      </c>
      <c r="E106" s="87">
        <f t="shared" ref="E106:M106" si="28">E78+E80+E83+E86+E88+E92+E95+E90+E45+E47+E49+E52+E54+E56+E58+E61+E65+E67+E69+E71+E73+E75</f>
        <v>39</v>
      </c>
      <c r="F106" s="87">
        <f t="shared" si="28"/>
        <v>13</v>
      </c>
      <c r="G106" s="87">
        <f t="shared" si="28"/>
        <v>26</v>
      </c>
      <c r="H106" s="86">
        <f t="shared" si="28"/>
        <v>1737.0000000000002</v>
      </c>
      <c r="I106" s="86">
        <f t="shared" si="28"/>
        <v>699.40000000000009</v>
      </c>
      <c r="J106" s="86">
        <f t="shared" si="28"/>
        <v>1037.5999999999999</v>
      </c>
      <c r="K106" s="88">
        <f t="shared" si="28"/>
        <v>159218875</v>
      </c>
      <c r="L106" s="88">
        <f t="shared" si="28"/>
        <v>53758149.560000002</v>
      </c>
      <c r="M106" s="88">
        <f t="shared" si="28"/>
        <v>105460725.44</v>
      </c>
      <c r="N106" s="35"/>
      <c r="O106" s="42" t="e">
        <f>SUM(O74:O105)</f>
        <v>#REF!</v>
      </c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</row>
    <row r="107" spans="1:56" s="27" customFormat="1" ht="15.75" x14ac:dyDescent="0.25">
      <c r="A107" s="7"/>
      <c r="B107" s="16">
        <v>29</v>
      </c>
      <c r="C107" s="51" t="s">
        <v>97</v>
      </c>
      <c r="D107" s="66">
        <f>D43+D106</f>
        <v>106</v>
      </c>
      <c r="E107" s="66">
        <f t="shared" ref="E107:J107" si="29">E43+E106</f>
        <v>63</v>
      </c>
      <c r="F107" s="66">
        <f t="shared" si="29"/>
        <v>24</v>
      </c>
      <c r="G107" s="66">
        <f t="shared" si="29"/>
        <v>39</v>
      </c>
      <c r="H107" s="86">
        <f t="shared" si="29"/>
        <v>2652.6000000000004</v>
      </c>
      <c r="I107" s="86">
        <f t="shared" si="29"/>
        <v>1059.8000000000002</v>
      </c>
      <c r="J107" s="86">
        <f t="shared" si="29"/>
        <v>1592.7999999999997</v>
      </c>
      <c r="K107" s="88">
        <f>K43+K106</f>
        <v>159218875</v>
      </c>
      <c r="L107" s="88">
        <f t="shared" ref="L107:M107" si="30">L43+L106</f>
        <v>53758149.560000002</v>
      </c>
      <c r="M107" s="88">
        <f t="shared" si="30"/>
        <v>105460725.44</v>
      </c>
      <c r="N107" s="19"/>
      <c r="O107" s="39" t="e">
        <f>#REF!*35375</f>
        <v>#REF!</v>
      </c>
      <c r="P107" s="3"/>
      <c r="Q107" s="49"/>
      <c r="R107" s="3"/>
      <c r="S107" s="72">
        <f>Q109-L106</f>
        <v>60953989.949411049</v>
      </c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</row>
    <row r="108" spans="1:56" s="7" customFormat="1" x14ac:dyDescent="0.2">
      <c r="H108" s="69"/>
      <c r="P108" s="3"/>
      <c r="Q108" s="3"/>
      <c r="R108" s="3"/>
      <c r="S108" s="3"/>
      <c r="T108" s="55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</row>
    <row r="109" spans="1:56" s="7" customFormat="1" ht="20.25" x14ac:dyDescent="0.3">
      <c r="I109" s="93" t="s">
        <v>119</v>
      </c>
      <c r="J109" s="93"/>
      <c r="K109" s="95">
        <v>159218875</v>
      </c>
      <c r="L109" s="95">
        <v>53758149.560000002</v>
      </c>
      <c r="M109" s="95">
        <v>105460725.44</v>
      </c>
      <c r="N109" s="94"/>
      <c r="P109" s="3"/>
      <c r="Q109" s="72">
        <f>K106*Q94</f>
        <v>114712139.50941105</v>
      </c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</row>
    <row r="110" spans="1:56" s="7" customFormat="1" x14ac:dyDescent="0.2"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</row>
    <row r="111" spans="1:56" s="7" customFormat="1" ht="18.75" x14ac:dyDescent="0.3">
      <c r="H111" s="7">
        <v>1188.2</v>
      </c>
      <c r="I111" s="104" t="s">
        <v>120</v>
      </c>
      <c r="J111" s="104"/>
      <c r="K111" s="96">
        <f>K109-K107</f>
        <v>0</v>
      </c>
      <c r="L111" s="96">
        <f t="shared" ref="L111:M111" si="31">L109-L107</f>
        <v>0</v>
      </c>
      <c r="M111" s="96">
        <f t="shared" si="31"/>
        <v>0</v>
      </c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</row>
    <row r="112" spans="1:56" s="7" customFormat="1" ht="18.75" x14ac:dyDescent="0.3">
      <c r="K112" s="97"/>
      <c r="L112" s="97"/>
      <c r="M112" s="97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</row>
    <row r="113" spans="2:56" s="7" customFormat="1" ht="21" customHeight="1" x14ac:dyDescent="0.3">
      <c r="K113" s="96">
        <f>L113+M113</f>
        <v>0</v>
      </c>
      <c r="L113" s="96">
        <f>L111/H111</f>
        <v>0</v>
      </c>
      <c r="M113" s="96">
        <f>M111/H111</f>
        <v>0</v>
      </c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</row>
    <row r="114" spans="2:56" s="7" customFormat="1" x14ac:dyDescent="0.2"/>
    <row r="115" spans="2:56" s="7" customFormat="1" x14ac:dyDescent="0.2">
      <c r="L115" s="7">
        <v>41873</v>
      </c>
      <c r="M115" s="7">
        <f>75000-L115</f>
        <v>33127</v>
      </c>
    </row>
    <row r="116" spans="2:56" s="7" customFormat="1" x14ac:dyDescent="0.2"/>
    <row r="117" spans="2:56" s="7" customFormat="1" x14ac:dyDescent="0.2"/>
    <row r="118" spans="2:56" s="7" customFormat="1" x14ac:dyDescent="0.2"/>
    <row r="119" spans="2:56" s="7" customFormat="1" x14ac:dyDescent="0.2"/>
    <row r="120" spans="2:56" s="7" customFormat="1" x14ac:dyDescent="0.2"/>
    <row r="121" spans="2:56" s="7" customFormat="1" x14ac:dyDescent="0.2"/>
    <row r="122" spans="2:56" s="7" customFormat="1" x14ac:dyDescent="0.2"/>
    <row r="123" spans="2:56" s="7" customFormat="1" x14ac:dyDescent="0.2"/>
    <row r="124" spans="2:56" s="7" customFormat="1" x14ac:dyDescent="0.2"/>
    <row r="125" spans="2:56" s="7" customFormat="1" x14ac:dyDescent="0.2"/>
    <row r="126" spans="2:56" s="7" customFormat="1" x14ac:dyDescent="0.2"/>
    <row r="127" spans="2:56" s="7" customFormat="1" x14ac:dyDescent="0.2"/>
    <row r="128" spans="2:56" x14ac:dyDescent="0.2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5" x14ac:dyDescent="0.2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5" x14ac:dyDescent="0.2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5" x14ac:dyDescent="0.2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5" x14ac:dyDescent="0.2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5" x14ac:dyDescent="0.2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5" x14ac:dyDescent="0.2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5" x14ac:dyDescent="0.2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5" x14ac:dyDescent="0.2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5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5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5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5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3" spans="1:15" s="1" customFormat="1" x14ac:dyDescent="0.2">
      <c r="A143" s="54"/>
      <c r="B143" s="2"/>
      <c r="C143" s="2"/>
      <c r="N143" s="5"/>
      <c r="O143" s="3"/>
    </row>
    <row r="147" spans="1:15" s="1" customFormat="1" ht="18.75" x14ac:dyDescent="0.3">
      <c r="A147" s="54"/>
      <c r="B147" s="20"/>
      <c r="C147" s="105"/>
      <c r="D147" s="106"/>
      <c r="K147" s="21"/>
      <c r="N147" s="5"/>
      <c r="O147" s="3"/>
    </row>
  </sheetData>
  <mergeCells count="27">
    <mergeCell ref="L2:N2"/>
    <mergeCell ref="L1:N1"/>
    <mergeCell ref="B4:N4"/>
    <mergeCell ref="B5:N5"/>
    <mergeCell ref="K50:N50"/>
    <mergeCell ref="K51:N51"/>
    <mergeCell ref="K57:N57"/>
    <mergeCell ref="K7:K8"/>
    <mergeCell ref="H7:H8"/>
    <mergeCell ref="I7:J7"/>
    <mergeCell ref="E7:E8"/>
    <mergeCell ref="F7:G7"/>
    <mergeCell ref="B44:O44"/>
    <mergeCell ref="B11:O11"/>
    <mergeCell ref="L7:N7"/>
    <mergeCell ref="B6:B9"/>
    <mergeCell ref="C6:C9"/>
    <mergeCell ref="D6:D8"/>
    <mergeCell ref="E6:G6"/>
    <mergeCell ref="H6:J6"/>
    <mergeCell ref="K6:N6"/>
    <mergeCell ref="K12:N43"/>
    <mergeCell ref="K68:N68"/>
    <mergeCell ref="K72:N72"/>
    <mergeCell ref="K74:N74"/>
    <mergeCell ref="I111:J111"/>
    <mergeCell ref="C147:D147"/>
  </mergeCells>
  <printOptions horizontalCentered="1"/>
  <pageMargins left="0.25" right="0.25" top="0.75" bottom="0.75" header="0.3" footer="0.3"/>
  <pageSetup paperSize="9" scale="21" firstPageNumber="1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разбивка  по этапам</vt:lpstr>
      <vt:lpstr>Лист3</vt:lpstr>
      <vt:lpstr>'разбивка  по этапам'!Заголовки_для_печати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Bukhmichev.MA</dc:creator>
  <cp:lastModifiedBy>User-53</cp:lastModifiedBy>
  <cp:lastPrinted>2023-02-03T07:07:45Z</cp:lastPrinted>
  <dcterms:created xsi:type="dcterms:W3CDTF">2015-12-27T12:58:22Z</dcterms:created>
  <dcterms:modified xsi:type="dcterms:W3CDTF">2023-02-03T07:14:11Z</dcterms:modified>
</cp:coreProperties>
</file>